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ore\WORK\STAT\Évinek\2021.12\"/>
    </mc:Choice>
  </mc:AlternateContent>
  <xr:revisionPtr revIDLastSave="0" documentId="13_ncr:1_{169EE967-905D-4634-8E49-53A0DE875BBE}" xr6:coauthVersionLast="47" xr6:coauthVersionMax="47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Full" sheetId="1" r:id="rId1"/>
    <sheet name="Seb" sheetId="2" r:id="rId2"/>
    <sheet name="Bel" sheetId="3" r:id="rId3"/>
    <sheet name="Tüdő" sheetId="4" r:id="rId4"/>
    <sheet name="Diag" sheetId="5" r:id="rId5"/>
    <sheet name="Kardio" sheetId="9" r:id="rId6"/>
    <sheet name="Onkológia" sheetId="7" r:id="rId7"/>
    <sheet name="Audio - Ofg" sheetId="6" r:id="rId8"/>
    <sheet name="TVK után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O43" i="1" l="1"/>
  <c r="O42" i="1"/>
  <c r="O41" i="1"/>
  <c r="O40" i="1"/>
  <c r="O39" i="1"/>
  <c r="O36" i="1"/>
  <c r="O35" i="1"/>
  <c r="O34" i="1"/>
  <c r="O31" i="1"/>
  <c r="O28" i="1"/>
  <c r="O27" i="1"/>
  <c r="O26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5" i="1"/>
  <c r="O4" i="1"/>
  <c r="O24" i="1" l="1"/>
  <c r="O32" i="1"/>
  <c r="O37" i="1"/>
  <c r="O6" i="1"/>
  <c r="O29" i="1"/>
  <c r="O8" i="1"/>
  <c r="H44" i="1"/>
  <c r="J45" i="1" l="1"/>
  <c r="G46" i="1" l="1"/>
  <c r="M44" i="1" l="1"/>
  <c r="L44" i="1"/>
  <c r="I45" i="1" l="1"/>
  <c r="N45" i="1" s="1"/>
  <c r="I44" i="1"/>
  <c r="E14" i="4" l="1"/>
  <c r="E13" i="4"/>
  <c r="B29" i="4"/>
  <c r="B28" i="4"/>
  <c r="D34" i="3" l="1"/>
  <c r="D33" i="3"/>
  <c r="E34" i="3"/>
  <c r="E33" i="3"/>
  <c r="E25" i="3"/>
  <c r="E26" i="3" l="1"/>
  <c r="E31" i="3"/>
  <c r="E36" i="3"/>
  <c r="E27" i="3"/>
  <c r="E30" i="3"/>
  <c r="E29" i="3"/>
  <c r="D14" i="4"/>
  <c r="D13" i="4"/>
  <c r="E7" i="4" l="1"/>
  <c r="E5" i="4"/>
  <c r="E10" i="4"/>
  <c r="E9" i="4"/>
  <c r="B15" i="2"/>
  <c r="D15" i="2"/>
  <c r="E11" i="4" l="1"/>
  <c r="E16" i="4"/>
  <c r="E6" i="4"/>
  <c r="A1" i="4"/>
  <c r="E20" i="4" l="1"/>
  <c r="E22" i="4"/>
  <c r="E24" i="4"/>
  <c r="E25" i="4"/>
  <c r="H45" i="1" l="1"/>
  <c r="D14" i="2"/>
  <c r="E44" i="1"/>
  <c r="G44" i="1"/>
  <c r="N44" i="1" s="1"/>
  <c r="B14" i="2"/>
  <c r="M45" i="1"/>
  <c r="E21" i="4"/>
  <c r="E26" i="4"/>
  <c r="E31" i="4"/>
  <c r="B7" i="2"/>
  <c r="B12" i="2"/>
  <c r="D17" i="2"/>
  <c r="D11" i="2"/>
  <c r="D10" i="2"/>
  <c r="D8" i="2"/>
  <c r="D6" i="2"/>
  <c r="A15" i="2"/>
  <c r="A14" i="2"/>
  <c r="B11" i="2"/>
  <c r="B10" i="2"/>
  <c r="B8" i="2"/>
  <c r="B6" i="2"/>
  <c r="E7" i="9"/>
  <c r="E16" i="9"/>
  <c r="E12" i="9"/>
  <c r="E7" i="5"/>
  <c r="B21" i="4"/>
  <c r="B6" i="4"/>
  <c r="F7" i="2"/>
  <c r="D7" i="2"/>
  <c r="B7" i="5"/>
  <c r="B7" i="9"/>
  <c r="H7" i="3"/>
  <c r="E7" i="3"/>
  <c r="B7" i="3"/>
  <c r="B26" i="3"/>
  <c r="B31" i="3"/>
  <c r="B12" i="3"/>
  <c r="B12" i="9"/>
  <c r="B12" i="5"/>
  <c r="D12" i="2"/>
  <c r="H12" i="3"/>
  <c r="F12" i="2"/>
  <c r="B11" i="4"/>
  <c r="E12" i="5"/>
  <c r="B26" i="4"/>
  <c r="E14" i="5"/>
  <c r="D14" i="5"/>
  <c r="B14" i="5"/>
  <c r="B15" i="5"/>
  <c r="A14" i="5"/>
  <c r="E28" i="4"/>
  <c r="D28" i="4"/>
  <c r="A28" i="4"/>
  <c r="B13" i="4"/>
  <c r="A13" i="4"/>
  <c r="B33" i="3"/>
  <c r="A33" i="3"/>
  <c r="H14" i="3"/>
  <c r="E14" i="3"/>
  <c r="G14" i="3"/>
  <c r="D14" i="3"/>
  <c r="B14" i="3"/>
  <c r="A14" i="3"/>
  <c r="F14" i="2"/>
  <c r="E14" i="2"/>
  <c r="C14" i="2"/>
  <c r="A21" i="3"/>
  <c r="B25" i="3"/>
  <c r="B38" i="3" s="1"/>
  <c r="B36" i="3"/>
  <c r="B17" i="3"/>
  <c r="E17" i="3"/>
  <c r="B16" i="9"/>
  <c r="B17" i="5"/>
  <c r="B17" i="2"/>
  <c r="H17" i="3"/>
  <c r="F17" i="2"/>
  <c r="B16" i="4"/>
  <c r="B31" i="4"/>
  <c r="E17" i="5"/>
  <c r="K9" i="11"/>
  <c r="G6" i="11"/>
  <c r="B8" i="3"/>
  <c r="E6" i="3"/>
  <c r="B8" i="5"/>
  <c r="E8" i="5"/>
  <c r="B7" i="4"/>
  <c r="E15" i="3"/>
  <c r="D15" i="3"/>
  <c r="E10" i="3"/>
  <c r="E11" i="3"/>
  <c r="A1" i="2"/>
  <c r="E15" i="5"/>
  <c r="E11" i="5"/>
  <c r="E10" i="5"/>
  <c r="E6" i="5"/>
  <c r="B11" i="5"/>
  <c r="B10" i="5"/>
  <c r="B6" i="5"/>
  <c r="D15" i="5"/>
  <c r="A15" i="5"/>
  <c r="A1" i="5"/>
  <c r="B25" i="4"/>
  <c r="B24" i="4"/>
  <c r="B22" i="4"/>
  <c r="B20" i="4"/>
  <c r="E29" i="4"/>
  <c r="B14" i="4"/>
  <c r="B10" i="4"/>
  <c r="B9" i="4"/>
  <c r="B5" i="4"/>
  <c r="A29" i="4"/>
  <c r="D29" i="4"/>
  <c r="A14" i="4"/>
  <c r="H15" i="3"/>
  <c r="H11" i="3"/>
  <c r="H10" i="3"/>
  <c r="H8" i="3"/>
  <c r="H6" i="3"/>
  <c r="B15" i="3"/>
  <c r="B11" i="3"/>
  <c r="B10" i="3"/>
  <c r="B6" i="3"/>
  <c r="B34" i="3"/>
  <c r="B30" i="3"/>
  <c r="B29" i="3"/>
  <c r="B27" i="3"/>
  <c r="G15" i="3"/>
  <c r="A15" i="3"/>
  <c r="A34" i="3"/>
  <c r="A1" i="3"/>
  <c r="E15" i="2"/>
  <c r="F15" i="2"/>
  <c r="F11" i="2"/>
  <c r="F10" i="2"/>
  <c r="F8" i="2"/>
  <c r="F6" i="2"/>
  <c r="C15" i="2"/>
  <c r="B11" i="9"/>
  <c r="E14" i="9"/>
  <c r="D14" i="9"/>
  <c r="E11" i="9"/>
  <c r="E10" i="9"/>
  <c r="E8" i="9"/>
  <c r="E6" i="9"/>
  <c r="A1" i="9"/>
  <c r="B14" i="9"/>
  <c r="A14" i="9"/>
  <c r="B10" i="9"/>
  <c r="B6" i="9"/>
  <c r="B8" i="9"/>
  <c r="F44" i="1" l="1"/>
  <c r="K44" i="1"/>
  <c r="E8" i="3"/>
  <c r="B19" i="3" s="1"/>
  <c r="B19" i="2"/>
  <c r="B19" i="5"/>
  <c r="E12" i="3"/>
</calcChain>
</file>

<file path=xl/sharedStrings.xml><?xml version="1.0" encoding="utf-8"?>
<sst xmlns="http://schemas.openxmlformats.org/spreadsheetml/2006/main" count="250" uniqueCount="130">
  <si>
    <t>Járóbeteg statisztika</t>
  </si>
  <si>
    <t>Osztálykód</t>
  </si>
  <si>
    <t>Osztály megnevezése</t>
  </si>
  <si>
    <t>Fekvő WHO pont</t>
  </si>
  <si>
    <t>Járó WHO pont</t>
  </si>
  <si>
    <t>Összes WHO pont</t>
  </si>
  <si>
    <t>020520101</t>
  </si>
  <si>
    <t>Belgyógyászati szakrendelés</t>
  </si>
  <si>
    <t>Anaesthesiológiai szakrendelés</t>
  </si>
  <si>
    <t>020520201</t>
  </si>
  <si>
    <t>Sebészeti szakrendelés</t>
  </si>
  <si>
    <t>020520403</t>
  </si>
  <si>
    <t>Nőgyógyászati szakrendelés</t>
  </si>
  <si>
    <t>020520407</t>
  </si>
  <si>
    <t>Terhesgondozás és tanácsadás</t>
  </si>
  <si>
    <t>020520502</t>
  </si>
  <si>
    <t>Gyermek ambulancia</t>
  </si>
  <si>
    <t>020520701</t>
  </si>
  <si>
    <t>Általános szemészet</t>
  </si>
  <si>
    <t>020520801</t>
  </si>
  <si>
    <t>Bőrgyógyászat</t>
  </si>
  <si>
    <t>020521205</t>
  </si>
  <si>
    <t>Onkológiai Szakrendelés</t>
  </si>
  <si>
    <t>020521401</t>
  </si>
  <si>
    <t>020521903</t>
  </si>
  <si>
    <t>Tüdőgyógyászat</t>
  </si>
  <si>
    <t>020523001</t>
  </si>
  <si>
    <t>Anyagcsere és diabetológiai szakrendelés</t>
  </si>
  <si>
    <t>020523101</t>
  </si>
  <si>
    <t>Gasztroenterológia</t>
  </si>
  <si>
    <t>020524004</t>
  </si>
  <si>
    <t>Kardiológia</t>
  </si>
  <si>
    <t>020524005</t>
  </si>
  <si>
    <t>Kardiológiai szakrendelés II.</t>
  </si>
  <si>
    <t>020525012</t>
  </si>
  <si>
    <t>Laboratórium</t>
  </si>
  <si>
    <t>020525112</t>
  </si>
  <si>
    <t>Röntgen</t>
  </si>
  <si>
    <t>020525113</t>
  </si>
  <si>
    <t>Ultrahang</t>
  </si>
  <si>
    <t>020525720</t>
  </si>
  <si>
    <t>020525730</t>
  </si>
  <si>
    <t>020525750</t>
  </si>
  <si>
    <t>Mozgásterápia</t>
  </si>
  <si>
    <t>020526119</t>
  </si>
  <si>
    <t>Transzfuziológia</t>
  </si>
  <si>
    <t>02052G072</t>
  </si>
  <si>
    <t>Gyermek szemészet</t>
  </si>
  <si>
    <t>02052G194</t>
  </si>
  <si>
    <t>Gyermek pulmonológia</t>
  </si>
  <si>
    <t>0205G0802</t>
  </si>
  <si>
    <t>Bőr és nemibeteg gondozás, szűrés</t>
  </si>
  <si>
    <t>0205G1201</t>
  </si>
  <si>
    <t>Onkológiai Gondozó</t>
  </si>
  <si>
    <t>Tüdőgondozó</t>
  </si>
  <si>
    <t>0205G1902</t>
  </si>
  <si>
    <t>Tüdőszűrés</t>
  </si>
  <si>
    <t>Intézetben összesen:</t>
  </si>
  <si>
    <t>Esetszám</t>
  </si>
  <si>
    <t>Fekvő eset</t>
  </si>
  <si>
    <t>Járó eset</t>
  </si>
  <si>
    <t>020525751</t>
  </si>
  <si>
    <t>Összes eset:</t>
  </si>
  <si>
    <t>Járó pont</t>
  </si>
  <si>
    <t>Fekvő pont</t>
  </si>
  <si>
    <t>Összes pont</t>
  </si>
  <si>
    <t>Esetenkénti átlag pont</t>
  </si>
  <si>
    <t>Kardiológia I.                                Dr. Szántó Judit</t>
  </si>
  <si>
    <t>Kardiológia II.                               Dr. Hermesz Károly</t>
  </si>
  <si>
    <t xml:space="preserve">Sebészeti szakrendelés                                </t>
  </si>
  <si>
    <t xml:space="preserve">Tüdőgyógyászati szakrendelés                                </t>
  </si>
  <si>
    <t>Tüdőszűrő</t>
  </si>
  <si>
    <t>Diabetológiai szakrendelés</t>
  </si>
  <si>
    <t>TVK</t>
  </si>
  <si>
    <t>020520107</t>
  </si>
  <si>
    <t>Belgyógyászati szakrendelés II.</t>
  </si>
  <si>
    <t>ellátott betegek száma:</t>
  </si>
  <si>
    <t>5 perces szabály</t>
  </si>
  <si>
    <t>Teljesítmény 2008</t>
  </si>
  <si>
    <t>Teljesítmény 2009</t>
  </si>
  <si>
    <t>2008-as azonos időszaki teljesítmény 70%-a a bázis</t>
  </si>
  <si>
    <t>A fennmaradó 5 018 825 pont, un. Lebegő értéken lesz meghatározva, ami megmaradt országos finanszírozásból lesz elosztva</t>
  </si>
  <si>
    <t xml:space="preserve">Előzetesen 0,7 Ft / lebegőponttal lehet kalkulálni, ami további 3 517 311 Ft-ot jelenthet. </t>
  </si>
  <si>
    <t xml:space="preserve"> ez lesz 1,5 Ft / ponttal elszámolva ami</t>
  </si>
  <si>
    <t>Ft-ot jelent</t>
  </si>
  <si>
    <t xml:space="preserve">Ez összesen </t>
  </si>
  <si>
    <t>Ft ot jelentene erre a hónapra az új elszámolás szerint, szemben a</t>
  </si>
  <si>
    <t>Pont/eset</t>
  </si>
  <si>
    <t>Munkanapok aránya:</t>
  </si>
  <si>
    <t>Belgyógyászati ügyelet</t>
  </si>
  <si>
    <t>Sebészeti ügyelet</t>
  </si>
  <si>
    <t>Sebészeti szakrendelés II.</t>
  </si>
  <si>
    <t xml:space="preserve">Sebészeti szakrendelés II.                                </t>
  </si>
  <si>
    <t>0205G1904</t>
  </si>
  <si>
    <t>Tüdőgondozó - Egyéni dohányzás leszoktatás támogatása</t>
  </si>
  <si>
    <t>020524006</t>
  </si>
  <si>
    <t>Kardiológiai rehabilitációs I.</t>
  </si>
  <si>
    <t>Kardiológiai rehabilitációs II.</t>
  </si>
  <si>
    <t>020525501</t>
  </si>
  <si>
    <t>0205S0103</t>
  </si>
  <si>
    <t>020524007</t>
  </si>
  <si>
    <t>020520206</t>
  </si>
  <si>
    <t>0205S0202</t>
  </si>
  <si>
    <t>0205G1901</t>
  </si>
  <si>
    <t>020521404</t>
  </si>
  <si>
    <t>Reumatológia (Sikonda)</t>
  </si>
  <si>
    <t>Reumatológia II. (Sikonda)</t>
  </si>
  <si>
    <t>Mozgásterápia (Sikonda)</t>
  </si>
  <si>
    <t>Légzésrehabilitáció szakrendelés</t>
  </si>
  <si>
    <t>020521905</t>
  </si>
  <si>
    <t xml:space="preserve">Légzésrehabilitáció szakrendelés                               </t>
  </si>
  <si>
    <t>020523002</t>
  </si>
  <si>
    <t>Anyagcsere és diabet. II.</t>
  </si>
  <si>
    <t>Diabetológiai szakrendelés II.</t>
  </si>
  <si>
    <t>Labor WHO pont</t>
  </si>
  <si>
    <t>Teljesített pont intézeti (laborral)</t>
  </si>
  <si>
    <t>Tüdőgondozó - Csoportos dohányzás leszoktatás támogatása</t>
  </si>
  <si>
    <t>0205G1905</t>
  </si>
  <si>
    <t>Belgy. Szakr.</t>
  </si>
  <si>
    <t>TÉK:</t>
  </si>
  <si>
    <t>Maradvány TÉK</t>
  </si>
  <si>
    <t>TÉK-hoz viszonyított telj.:</t>
  </si>
  <si>
    <t>Percátlag</t>
  </si>
  <si>
    <t>óraszámok</t>
  </si>
  <si>
    <t>segéd</t>
  </si>
  <si>
    <t>Fiziotherápia</t>
  </si>
  <si>
    <t>Hydrotherápia</t>
  </si>
  <si>
    <t>254-0</t>
  </si>
  <si>
    <t>2021.01.01-től 2021.12.31-ig</t>
  </si>
  <si>
    <t>SARS -CoV-2 elleni vaccinatio: 33 094 eset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</si>
</sst>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Times New Roman CE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4"/>
      <name val="Calibri"/>
      <family val="2"/>
      <charset val="238"/>
    </font>
    <font>
      <b/>
      <sz val="10"/>
      <color theme="8" tint="0.39997558519241921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indexed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i/>
      <sz val="14"/>
      <color indexed="9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color theme="0" tint="-0.34998626667073579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5C188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237">
    <xf numFmtId="0" fontId="0" fillId="0" borderId="0" xfId="0"/>
    <xf numFmtId="3" fontId="0" fillId="0" borderId="0" xfId="0" applyNumberFormat="1"/>
    <xf numFmtId="10" fontId="0" fillId="0" borderId="0" xfId="0" applyNumberFormat="1"/>
    <xf numFmtId="2" fontId="0" fillId="0" borderId="0" xfId="0" applyNumberFormat="1"/>
    <xf numFmtId="3" fontId="3" fillId="6" borderId="4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9" xfId="0" applyBorder="1" applyAlignment="1">
      <alignment vertical="center" wrapText="1"/>
    </xf>
    <xf numFmtId="3" fontId="4" fillId="7" borderId="10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6" borderId="14" xfId="0" applyNumberFormat="1" applyFont="1" applyFill="1" applyBorder="1"/>
    <xf numFmtId="0" fontId="8" fillId="0" borderId="0" xfId="0" applyFont="1"/>
    <xf numFmtId="0" fontId="4" fillId="0" borderId="0" xfId="0" applyFont="1" applyBorder="1" applyAlignment="1"/>
    <xf numFmtId="0" fontId="9" fillId="0" borderId="0" xfId="0" applyFont="1" applyFill="1" applyAlignment="1" applyProtection="1">
      <alignment horizontal="left" vertical="top"/>
      <protection locked="0"/>
    </xf>
    <xf numFmtId="0" fontId="0" fillId="0" borderId="22" xfId="0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0" fillId="0" borderId="10" xfId="0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49" fontId="0" fillId="0" borderId="0" xfId="0" applyNumberFormat="1"/>
    <xf numFmtId="49" fontId="8" fillId="0" borderId="0" xfId="0" applyNumberFormat="1" applyFont="1"/>
    <xf numFmtId="3" fontId="8" fillId="0" borderId="0" xfId="0" applyNumberFormat="1" applyFont="1"/>
    <xf numFmtId="10" fontId="8" fillId="0" borderId="0" xfId="0" applyNumberFormat="1" applyFont="1"/>
    <xf numFmtId="2" fontId="8" fillId="0" borderId="0" xfId="0" applyNumberFormat="1" applyFont="1"/>
    <xf numFmtId="0" fontId="6" fillId="0" borderId="0" xfId="0" applyFont="1" applyBorder="1" applyAlignment="1">
      <alignment horizontal="center"/>
    </xf>
    <xf numFmtId="0" fontId="11" fillId="0" borderId="0" xfId="0" applyFont="1"/>
    <xf numFmtId="3" fontId="11" fillId="0" borderId="0" xfId="0" applyNumberFormat="1" applyFont="1"/>
    <xf numFmtId="3" fontId="11" fillId="0" borderId="12" xfId="0" applyNumberFormat="1" applyFont="1" applyBorder="1"/>
    <xf numFmtId="49" fontId="11" fillId="0" borderId="16" xfId="0" applyNumberFormat="1" applyFont="1" applyBorder="1" applyAlignment="1">
      <alignment horizontal="center"/>
    </xf>
    <xf numFmtId="10" fontId="11" fillId="0" borderId="0" xfId="0" applyNumberFormat="1" applyFont="1"/>
    <xf numFmtId="2" fontId="11" fillId="0" borderId="0" xfId="0" applyNumberFormat="1" applyFont="1"/>
    <xf numFmtId="49" fontId="11" fillId="0" borderId="12" xfId="0" applyNumberFormat="1" applyFont="1" applyBorder="1" applyAlignment="1"/>
    <xf numFmtId="0" fontId="11" fillId="0" borderId="21" xfId="0" applyFont="1" applyBorder="1"/>
    <xf numFmtId="0" fontId="11" fillId="0" borderId="5" xfId="0" applyFont="1" applyBorder="1"/>
    <xf numFmtId="3" fontId="11" fillId="0" borderId="7" xfId="0" applyNumberFormat="1" applyFont="1" applyBorder="1"/>
    <xf numFmtId="3" fontId="11" fillId="0" borderId="6" xfId="0" applyNumberFormat="1" applyFont="1" applyBorder="1"/>
    <xf numFmtId="3" fontId="11" fillId="0" borderId="21" xfId="0" applyNumberFormat="1" applyFont="1" applyBorder="1" applyAlignment="1">
      <alignment horizontal="center"/>
    </xf>
    <xf numFmtId="10" fontId="11" fillId="0" borderId="5" xfId="0" applyNumberFormat="1" applyFont="1" applyBorder="1" applyAlignment="1">
      <alignment horizontal="center"/>
    </xf>
    <xf numFmtId="2" fontId="11" fillId="0" borderId="15" xfId="0" applyNumberFormat="1" applyFont="1" applyFill="1" applyBorder="1" applyAlignment="1">
      <alignment horizontal="center"/>
    </xf>
    <xf numFmtId="49" fontId="11" fillId="0" borderId="18" xfId="0" applyNumberFormat="1" applyFont="1" applyBorder="1"/>
    <xf numFmtId="0" fontId="11" fillId="0" borderId="30" xfId="0" applyFont="1" applyBorder="1"/>
    <xf numFmtId="0" fontId="11" fillId="0" borderId="31" xfId="0" applyFont="1" applyBorder="1"/>
    <xf numFmtId="3" fontId="11" fillId="0" borderId="31" xfId="0" applyNumberFormat="1" applyFont="1" applyBorder="1" applyAlignment="1"/>
    <xf numFmtId="3" fontId="11" fillId="0" borderId="32" xfId="0" applyNumberFormat="1" applyFont="1" applyBorder="1"/>
    <xf numFmtId="3" fontId="11" fillId="0" borderId="33" xfId="0" applyNumberFormat="1" applyFont="1" applyBorder="1" applyAlignment="1"/>
    <xf numFmtId="2" fontId="11" fillId="0" borderId="34" xfId="0" applyNumberFormat="1" applyFont="1" applyBorder="1"/>
    <xf numFmtId="49" fontId="11" fillId="0" borderId="19" xfId="0" applyNumberFormat="1" applyFont="1" applyBorder="1"/>
    <xf numFmtId="0" fontId="11" fillId="0" borderId="1" xfId="0" applyFont="1" applyBorder="1"/>
    <xf numFmtId="0" fontId="11" fillId="0" borderId="2" xfId="0" applyFont="1" applyBorder="1"/>
    <xf numFmtId="3" fontId="11" fillId="0" borderId="2" xfId="0" applyNumberFormat="1" applyFont="1" applyBorder="1" applyAlignment="1"/>
    <xf numFmtId="3" fontId="11" fillId="0" borderId="8" xfId="0" applyNumberFormat="1" applyFont="1" applyBorder="1"/>
    <xf numFmtId="3" fontId="11" fillId="0" borderId="17" xfId="0" applyNumberFormat="1" applyFont="1" applyBorder="1" applyAlignment="1"/>
    <xf numFmtId="2" fontId="11" fillId="0" borderId="10" xfId="0" applyNumberFormat="1" applyFont="1" applyBorder="1"/>
    <xf numFmtId="49" fontId="11" fillId="4" borderId="19" xfId="0" applyNumberFormat="1" applyFont="1" applyFill="1" applyBorder="1"/>
    <xf numFmtId="49" fontId="11" fillId="2" borderId="19" xfId="0" applyNumberFormat="1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9" fontId="11" fillId="0" borderId="19" xfId="0" applyNumberFormat="1" applyFont="1" applyFill="1" applyBorder="1"/>
    <xf numFmtId="0" fontId="11" fillId="0" borderId="1" xfId="0" applyFont="1" applyFill="1" applyBorder="1"/>
    <xf numFmtId="49" fontId="11" fillId="0" borderId="19" xfId="0" applyNumberFormat="1" applyFont="1" applyBorder="1" applyAlignment="1">
      <alignment horizontal="left"/>
    </xf>
    <xf numFmtId="49" fontId="13" fillId="0" borderId="0" xfId="0" applyNumberFormat="1" applyFont="1" applyFill="1" applyAlignment="1" applyProtection="1">
      <alignment horizontal="left" vertical="top"/>
      <protection locked="0"/>
    </xf>
    <xf numFmtId="49" fontId="11" fillId="5" borderId="19" xfId="0" applyNumberFormat="1" applyFont="1" applyFill="1" applyBorder="1"/>
    <xf numFmtId="49" fontId="11" fillId="3" borderId="19" xfId="0" applyNumberFormat="1" applyFont="1" applyFill="1" applyBorder="1"/>
    <xf numFmtId="0" fontId="12" fillId="0" borderId="1" xfId="0" applyFont="1" applyBorder="1"/>
    <xf numFmtId="0" fontId="13" fillId="0" borderId="0" xfId="0" applyFont="1" applyFill="1" applyAlignment="1" applyProtection="1">
      <alignment horizontal="left" vertical="top"/>
      <protection locked="0"/>
    </xf>
    <xf numFmtId="49" fontId="11" fillId="0" borderId="20" xfId="0" applyNumberFormat="1" applyFont="1" applyBorder="1"/>
    <xf numFmtId="0" fontId="11" fillId="0" borderId="27" xfId="0" applyFont="1" applyBorder="1"/>
    <xf numFmtId="0" fontId="11" fillId="0" borderId="28" xfId="0" applyFont="1" applyBorder="1"/>
    <xf numFmtId="3" fontId="12" fillId="0" borderId="28" xfId="0" applyNumberFormat="1" applyFont="1" applyBorder="1" applyAlignment="1"/>
    <xf numFmtId="2" fontId="12" fillId="0" borderId="29" xfId="0" applyNumberFormat="1" applyFont="1" applyBorder="1"/>
    <xf numFmtId="49" fontId="11" fillId="0" borderId="12" xfId="0" applyNumberFormat="1" applyFont="1" applyBorder="1"/>
    <xf numFmtId="0" fontId="11" fillId="0" borderId="12" xfId="0" applyFont="1" applyBorder="1"/>
    <xf numFmtId="0" fontId="11" fillId="0" borderId="13" xfId="0" applyFont="1" applyBorder="1"/>
    <xf numFmtId="3" fontId="11" fillId="0" borderId="5" xfId="0" applyNumberFormat="1" applyFont="1" applyBorder="1" applyAlignment="1"/>
    <xf numFmtId="3" fontId="14" fillId="6" borderId="14" xfId="0" applyNumberFormat="1" applyFont="1" applyFill="1" applyBorder="1"/>
    <xf numFmtId="3" fontId="15" fillId="0" borderId="15" xfId="0" applyNumberFormat="1" applyFont="1" applyFill="1" applyBorder="1"/>
    <xf numFmtId="3" fontId="15" fillId="0" borderId="16" xfId="0" applyNumberFormat="1" applyFont="1" applyFill="1" applyBorder="1"/>
    <xf numFmtId="49" fontId="11" fillId="0" borderId="0" xfId="0" applyNumberFormat="1" applyFont="1"/>
    <xf numFmtId="0" fontId="11" fillId="0" borderId="23" xfId="0" applyFont="1" applyBorder="1"/>
    <xf numFmtId="3" fontId="11" fillId="9" borderId="12" xfId="0" applyNumberFormat="1" applyFont="1" applyFill="1" applyBorder="1" applyAlignment="1"/>
    <xf numFmtId="3" fontId="11" fillId="9" borderId="13" xfId="0" applyNumberFormat="1" applyFont="1" applyFill="1" applyBorder="1"/>
    <xf numFmtId="3" fontId="11" fillId="9" borderId="12" xfId="0" applyNumberFormat="1" applyFont="1" applyFill="1" applyBorder="1" applyAlignment="1">
      <alignment horizontal="center"/>
    </xf>
    <xf numFmtId="0" fontId="11" fillId="11" borderId="1" xfId="0" applyFont="1" applyFill="1" applyBorder="1"/>
    <xf numFmtId="0" fontId="11" fillId="11" borderId="2" xfId="0" applyFont="1" applyFill="1" applyBorder="1"/>
    <xf numFmtId="3" fontId="11" fillId="11" borderId="2" xfId="0" applyNumberFormat="1" applyFont="1" applyFill="1" applyBorder="1" applyAlignment="1"/>
    <xf numFmtId="3" fontId="11" fillId="11" borderId="8" xfId="0" applyNumberFormat="1" applyFont="1" applyFill="1" applyBorder="1"/>
    <xf numFmtId="3" fontId="11" fillId="11" borderId="17" xfId="0" applyNumberFormat="1" applyFont="1" applyFill="1" applyBorder="1" applyAlignment="1"/>
    <xf numFmtId="2" fontId="11" fillId="11" borderId="10" xfId="0" applyNumberFormat="1" applyFont="1" applyFill="1" applyBorder="1"/>
    <xf numFmtId="0" fontId="11" fillId="12" borderId="1" xfId="0" applyFont="1" applyFill="1" applyBorder="1"/>
    <xf numFmtId="0" fontId="11" fillId="12" borderId="2" xfId="0" applyFont="1" applyFill="1" applyBorder="1"/>
    <xf numFmtId="3" fontId="11" fillId="12" borderId="2" xfId="0" applyNumberFormat="1" applyFont="1" applyFill="1" applyBorder="1" applyAlignment="1"/>
    <xf numFmtId="3" fontId="11" fillId="12" borderId="8" xfId="0" applyNumberFormat="1" applyFont="1" applyFill="1" applyBorder="1"/>
    <xf numFmtId="3" fontId="11" fillId="12" borderId="17" xfId="0" applyNumberFormat="1" applyFont="1" applyFill="1" applyBorder="1" applyAlignment="1"/>
    <xf numFmtId="2" fontId="11" fillId="12" borderId="10" xfId="0" applyNumberFormat="1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3" fontId="11" fillId="13" borderId="2" xfId="0" applyNumberFormat="1" applyFont="1" applyFill="1" applyBorder="1" applyAlignment="1"/>
    <xf numFmtId="3" fontId="11" fillId="13" borderId="8" xfId="0" applyNumberFormat="1" applyFont="1" applyFill="1" applyBorder="1"/>
    <xf numFmtId="3" fontId="11" fillId="13" borderId="17" xfId="0" applyNumberFormat="1" applyFont="1" applyFill="1" applyBorder="1" applyAlignment="1"/>
    <xf numFmtId="2" fontId="11" fillId="13" borderId="10" xfId="0" applyNumberFormat="1" applyFont="1" applyFill="1" applyBorder="1"/>
    <xf numFmtId="0" fontId="11" fillId="14" borderId="1" xfId="0" applyFont="1" applyFill="1" applyBorder="1"/>
    <xf numFmtId="0" fontId="11" fillId="14" borderId="2" xfId="0" applyFont="1" applyFill="1" applyBorder="1"/>
    <xf numFmtId="3" fontId="11" fillId="14" borderId="2" xfId="0" applyNumberFormat="1" applyFont="1" applyFill="1" applyBorder="1" applyAlignment="1"/>
    <xf numFmtId="3" fontId="11" fillId="14" borderId="8" xfId="0" applyNumberFormat="1" applyFont="1" applyFill="1" applyBorder="1"/>
    <xf numFmtId="3" fontId="11" fillId="14" borderId="17" xfId="0" applyNumberFormat="1" applyFont="1" applyFill="1" applyBorder="1" applyAlignment="1"/>
    <xf numFmtId="2" fontId="11" fillId="14" borderId="10" xfId="0" applyNumberFormat="1" applyFont="1" applyFill="1" applyBorder="1"/>
    <xf numFmtId="0" fontId="11" fillId="15" borderId="1" xfId="0" applyFont="1" applyFill="1" applyBorder="1"/>
    <xf numFmtId="0" fontId="11" fillId="15" borderId="2" xfId="0" applyFont="1" applyFill="1" applyBorder="1"/>
    <xf numFmtId="3" fontId="11" fillId="15" borderId="2" xfId="0" applyNumberFormat="1" applyFont="1" applyFill="1" applyBorder="1" applyAlignment="1"/>
    <xf numFmtId="3" fontId="11" fillId="15" borderId="8" xfId="0" applyNumberFormat="1" applyFont="1" applyFill="1" applyBorder="1"/>
    <xf numFmtId="3" fontId="11" fillId="15" borderId="17" xfId="0" applyNumberFormat="1" applyFont="1" applyFill="1" applyBorder="1" applyAlignment="1"/>
    <xf numFmtId="2" fontId="11" fillId="15" borderId="10" xfId="0" applyNumberFormat="1" applyFont="1" applyFill="1" applyBorder="1"/>
    <xf numFmtId="0" fontId="19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4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7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21" fillId="0" borderId="8" xfId="0" applyNumberFormat="1" applyFont="1" applyBorder="1" applyAlignment="1">
      <alignment horizontal="center" vertical="center" wrapText="1"/>
    </xf>
    <xf numFmtId="10" fontId="21" fillId="0" borderId="3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2" fontId="22" fillId="0" borderId="27" xfId="0" applyNumberFormat="1" applyFont="1" applyBorder="1" applyAlignment="1">
      <alignment horizontal="center" vertical="center" wrapText="1"/>
    </xf>
    <xf numFmtId="3" fontId="18" fillId="0" borderId="29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3" fillId="0" borderId="0" xfId="0" applyFont="1"/>
    <xf numFmtId="2" fontId="22" fillId="0" borderId="21" xfId="0" applyNumberFormat="1" applyFont="1" applyBorder="1" applyAlignment="1">
      <alignment horizontal="center" vertical="center" wrapText="1"/>
    </xf>
    <xf numFmtId="1" fontId="24" fillId="0" borderId="5" xfId="0" applyNumberFormat="1" applyFont="1" applyBorder="1" applyAlignment="1">
      <alignment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1" fontId="24" fillId="0" borderId="15" xfId="0" applyNumberFormat="1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15" borderId="1" xfId="0" applyFont="1" applyFill="1" applyBorder="1" applyAlignment="1">
      <alignment horizontal="center" vertical="center" wrapText="1"/>
    </xf>
    <xf numFmtId="3" fontId="18" fillId="15" borderId="17" xfId="0" applyNumberFormat="1" applyFont="1" applyFill="1" applyBorder="1" applyAlignment="1">
      <alignment horizontal="right" vertical="center" wrapText="1"/>
    </xf>
    <xf numFmtId="3" fontId="18" fillId="15" borderId="10" xfId="0" applyNumberFormat="1" applyFont="1" applyFill="1" applyBorder="1" applyAlignment="1">
      <alignment horizontal="right" vertical="center" wrapText="1"/>
    </xf>
    <xf numFmtId="0" fontId="21" fillId="15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/>
    </xf>
    <xf numFmtId="0" fontId="23" fillId="0" borderId="2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1" fontId="24" fillId="0" borderId="15" xfId="0" applyNumberFormat="1" applyFont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18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23" fillId="0" borderId="9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" fontId="24" fillId="0" borderId="15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right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vertical="center" wrapText="1"/>
    </xf>
    <xf numFmtId="3" fontId="18" fillId="16" borderId="10" xfId="0" applyNumberFormat="1" applyFont="1" applyFill="1" applyBorder="1" applyAlignment="1">
      <alignment horizontal="right" vertical="center" wrapText="1"/>
    </xf>
    <xf numFmtId="3" fontId="28" fillId="0" borderId="28" xfId="0" applyNumberFormat="1" applyFont="1" applyBorder="1" applyAlignment="1"/>
    <xf numFmtId="0" fontId="3" fillId="0" borderId="0" xfId="0" applyFont="1"/>
    <xf numFmtId="164" fontId="3" fillId="0" borderId="0" xfId="0" applyNumberFormat="1" applyFont="1"/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3" fontId="27" fillId="0" borderId="0" xfId="1" applyNumberFormat="1" applyFont="1" applyFill="1" applyAlignment="1" applyProtection="1">
      <alignment horizontal="center" vertical="top"/>
      <protection locked="0"/>
    </xf>
    <xf numFmtId="10" fontId="11" fillId="0" borderId="14" xfId="0" applyNumberFormat="1" applyFont="1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1" fillId="11" borderId="38" xfId="0" applyNumberFormat="1" applyFont="1" applyFill="1" applyBorder="1" applyAlignment="1">
      <alignment horizontal="center" vertical="center"/>
    </xf>
    <xf numFmtId="3" fontId="11" fillId="12" borderId="38" xfId="0" applyNumberFormat="1" applyFont="1" applyFill="1" applyBorder="1" applyAlignment="1">
      <alignment horizontal="center" vertical="center"/>
    </xf>
    <xf numFmtId="3" fontId="11" fillId="13" borderId="38" xfId="0" applyNumberFormat="1" applyFont="1" applyFill="1" applyBorder="1" applyAlignment="1">
      <alignment horizontal="center" vertical="center"/>
    </xf>
    <xf numFmtId="3" fontId="11" fillId="14" borderId="38" xfId="0" applyNumberFormat="1" applyFont="1" applyFill="1" applyBorder="1" applyAlignment="1">
      <alignment horizontal="center" vertical="center"/>
    </xf>
    <xf numFmtId="3" fontId="11" fillId="15" borderId="3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5" fillId="3" borderId="1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10" fontId="16" fillId="8" borderId="24" xfId="0" applyNumberFormat="1" applyFont="1" applyFill="1" applyBorder="1" applyAlignment="1">
      <alignment horizontal="center" vertical="center"/>
    </xf>
    <xf numFmtId="10" fontId="16" fillId="8" borderId="4" xfId="0" applyNumberFormat="1" applyFont="1" applyFill="1" applyBorder="1" applyAlignment="1">
      <alignment horizontal="center" vertical="center"/>
    </xf>
    <xf numFmtId="3" fontId="15" fillId="3" borderId="6" xfId="0" applyNumberFormat="1" applyFont="1" applyFill="1" applyBorder="1" applyAlignment="1">
      <alignment horizontal="center"/>
    </xf>
    <xf numFmtId="3" fontId="15" fillId="3" borderId="16" xfId="0" applyNumberFormat="1" applyFont="1" applyFill="1" applyBorder="1" applyAlignment="1">
      <alignment horizontal="center"/>
    </xf>
    <xf numFmtId="10" fontId="11" fillId="8" borderId="12" xfId="0" applyNumberFormat="1" applyFont="1" applyFill="1" applyBorder="1" applyAlignment="1">
      <alignment horizontal="right"/>
    </xf>
    <xf numFmtId="10" fontId="11" fillId="8" borderId="16" xfId="0" applyNumberFormat="1" applyFont="1" applyFill="1" applyBorder="1" applyAlignment="1">
      <alignment horizontal="right"/>
    </xf>
    <xf numFmtId="3" fontId="17" fillId="9" borderId="12" xfId="0" applyNumberFormat="1" applyFont="1" applyFill="1" applyBorder="1" applyAlignment="1">
      <alignment horizontal="center"/>
    </xf>
    <xf numFmtId="3" fontId="17" fillId="9" borderId="16" xfId="0" applyNumberFormat="1" applyFont="1" applyFill="1" applyBorder="1" applyAlignment="1">
      <alignment horizont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40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  <colors>
    <mruColors>
      <color rgb="FF55E98D"/>
      <color rgb="FF85C188"/>
      <color rgb="FFD2E1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0.42578125" style="30" customWidth="1"/>
    <col min="3" max="3" width="15.28515625" customWidth="1"/>
    <col min="4" max="4" width="0.5703125" customWidth="1"/>
    <col min="5" max="7" width="9.28515625" bestFit="1" customWidth="1"/>
    <col min="8" max="8" width="15.28515625" style="1" customWidth="1"/>
    <col min="9" max="9" width="13.85546875" style="1" customWidth="1"/>
    <col min="10" max="10" width="14.140625" style="1" bestFit="1" customWidth="1"/>
    <col min="11" max="11" width="18.7109375" style="1" bestFit="1" customWidth="1"/>
    <col min="12" max="12" width="12.28515625" style="1" customWidth="1"/>
    <col min="13" max="13" width="11.85546875" style="2" bestFit="1" customWidth="1"/>
    <col min="14" max="14" width="14.7109375" style="3" bestFit="1" customWidth="1"/>
    <col min="15" max="15" width="9.140625" style="192"/>
    <col min="17" max="17" width="10.140625" style="22" bestFit="1" customWidth="1"/>
    <col min="19" max="19" width="9.5703125" customWidth="1"/>
  </cols>
  <sheetData>
    <row r="1" spans="1:18" ht="19.5" thickBot="1" x14ac:dyDescent="0.35">
      <c r="A1" s="31"/>
      <c r="B1" s="12"/>
      <c r="C1" s="12"/>
      <c r="D1" s="12"/>
      <c r="E1" s="206" t="s">
        <v>0</v>
      </c>
      <c r="F1" s="206"/>
      <c r="G1" s="206"/>
      <c r="H1" s="206"/>
      <c r="I1" s="32"/>
      <c r="J1" s="32"/>
      <c r="K1" s="32"/>
      <c r="L1" s="32"/>
      <c r="M1" s="33"/>
      <c r="N1" s="34"/>
    </row>
    <row r="2" spans="1:18" ht="13.5" thickBot="1" x14ac:dyDescent="0.25">
      <c r="A2" s="203" t="s">
        <v>128</v>
      </c>
      <c r="B2" s="204"/>
      <c r="C2" s="205"/>
      <c r="D2" s="36"/>
      <c r="E2" s="36"/>
      <c r="F2" s="36"/>
      <c r="G2" s="36"/>
      <c r="H2" s="37"/>
      <c r="I2" s="37"/>
      <c r="J2" s="37"/>
      <c r="K2" s="38" t="s">
        <v>88</v>
      </c>
      <c r="L2" s="39" t="s">
        <v>127</v>
      </c>
      <c r="M2" s="40"/>
      <c r="N2" s="41"/>
      <c r="R2" s="12" t="s">
        <v>124</v>
      </c>
    </row>
    <row r="3" spans="1:18" ht="13.5" thickBot="1" x14ac:dyDescent="0.25">
      <c r="A3" s="42" t="s">
        <v>1</v>
      </c>
      <c r="B3" s="43" t="s">
        <v>2</v>
      </c>
      <c r="C3" s="44"/>
      <c r="D3" s="44"/>
      <c r="E3" s="44" t="s">
        <v>58</v>
      </c>
      <c r="F3" s="44" t="s">
        <v>59</v>
      </c>
      <c r="G3" s="44" t="s">
        <v>60</v>
      </c>
      <c r="H3" s="44" t="s">
        <v>3</v>
      </c>
      <c r="I3" s="44" t="s">
        <v>4</v>
      </c>
      <c r="J3" s="45" t="s">
        <v>114</v>
      </c>
      <c r="K3" s="46" t="s">
        <v>5</v>
      </c>
      <c r="L3" s="47"/>
      <c r="M3" s="48"/>
      <c r="N3" s="49" t="s">
        <v>87</v>
      </c>
      <c r="O3" s="194" t="s">
        <v>122</v>
      </c>
      <c r="Q3" s="22" t="s">
        <v>123</v>
      </c>
      <c r="R3">
        <f>254/7</f>
        <v>36.285714285714285</v>
      </c>
    </row>
    <row r="4" spans="1:18" x14ac:dyDescent="0.2">
      <c r="A4" s="50" t="s">
        <v>17</v>
      </c>
      <c r="B4" s="51" t="s">
        <v>18</v>
      </c>
      <c r="C4" s="52"/>
      <c r="D4" s="52"/>
      <c r="E4" s="53">
        <v>1089</v>
      </c>
      <c r="F4" s="53">
        <v>15</v>
      </c>
      <c r="G4" s="53">
        <v>1074</v>
      </c>
      <c r="H4" s="53">
        <v>14245</v>
      </c>
      <c r="I4" s="60">
        <v>2569167</v>
      </c>
      <c r="J4" s="54"/>
      <c r="K4" s="55">
        <v>2583412</v>
      </c>
      <c r="L4" s="55"/>
      <c r="M4" s="55"/>
      <c r="N4" s="56">
        <v>2392.1480446927376</v>
      </c>
      <c r="O4" s="195">
        <f>Q4*$R$3*60/E4</f>
        <v>37.985045257772533</v>
      </c>
      <c r="P4" s="14"/>
      <c r="Q4" s="22">
        <v>19</v>
      </c>
    </row>
    <row r="5" spans="1:18" x14ac:dyDescent="0.2">
      <c r="A5" s="57" t="s">
        <v>98</v>
      </c>
      <c r="B5" s="58" t="s">
        <v>8</v>
      </c>
      <c r="C5" s="59"/>
      <c r="D5" s="59"/>
      <c r="E5" s="60">
        <v>884</v>
      </c>
      <c r="F5" s="60">
        <v>54</v>
      </c>
      <c r="G5" s="60">
        <v>830</v>
      </c>
      <c r="H5" s="60">
        <v>64584</v>
      </c>
      <c r="I5" s="60">
        <v>1091459</v>
      </c>
      <c r="J5" s="61"/>
      <c r="K5" s="62">
        <v>1156043</v>
      </c>
      <c r="L5" s="62"/>
      <c r="M5" s="62"/>
      <c r="N5" s="63">
        <v>1315.010843373494</v>
      </c>
      <c r="O5" s="196">
        <f t="shared" ref="O5:O12" si="0">Q5*$R$3*60/E5</f>
        <v>24.628312863606979</v>
      </c>
      <c r="P5" s="14"/>
      <c r="Q5" s="22">
        <v>10</v>
      </c>
    </row>
    <row r="6" spans="1:18" x14ac:dyDescent="0.2">
      <c r="A6" s="64" t="s">
        <v>26</v>
      </c>
      <c r="B6" s="93" t="s">
        <v>27</v>
      </c>
      <c r="C6" s="94"/>
      <c r="D6" s="94"/>
      <c r="E6" s="95">
        <v>1909</v>
      </c>
      <c r="F6" s="95">
        <v>6</v>
      </c>
      <c r="G6" s="95">
        <v>1903</v>
      </c>
      <c r="H6" s="95">
        <v>5487</v>
      </c>
      <c r="I6" s="95">
        <v>3073396</v>
      </c>
      <c r="J6" s="96">
        <v>156524</v>
      </c>
      <c r="K6" s="97">
        <v>3235407</v>
      </c>
      <c r="L6" s="97"/>
      <c r="M6" s="97"/>
      <c r="N6" s="98">
        <v>1615.0267997898056</v>
      </c>
      <c r="O6" s="197">
        <f>Q6*$R$3*60/(E6+E7)</f>
        <v>17.072952141960926</v>
      </c>
      <c r="P6" s="14"/>
      <c r="Q6" s="202">
        <v>25</v>
      </c>
    </row>
    <row r="7" spans="1:18" x14ac:dyDescent="0.2">
      <c r="A7" s="64" t="s">
        <v>111</v>
      </c>
      <c r="B7" s="93" t="s">
        <v>112</v>
      </c>
      <c r="C7" s="94"/>
      <c r="D7" s="94"/>
      <c r="E7" s="95">
        <v>1279</v>
      </c>
      <c r="F7" s="95">
        <v>36</v>
      </c>
      <c r="G7" s="95">
        <v>1243</v>
      </c>
      <c r="H7" s="95">
        <v>27980</v>
      </c>
      <c r="I7" s="95">
        <v>1731128</v>
      </c>
      <c r="J7" s="96">
        <v>83060</v>
      </c>
      <c r="K7" s="97">
        <v>1842168</v>
      </c>
      <c r="L7" s="97"/>
      <c r="M7" s="97"/>
      <c r="N7" s="98">
        <v>1392.7015285599357</v>
      </c>
      <c r="O7" s="197"/>
      <c r="P7" s="14"/>
      <c r="Q7" s="202"/>
    </row>
    <row r="8" spans="1:18" x14ac:dyDescent="0.2">
      <c r="A8" s="64" t="s">
        <v>6</v>
      </c>
      <c r="B8" s="93" t="s">
        <v>7</v>
      </c>
      <c r="C8" s="94"/>
      <c r="D8" s="94"/>
      <c r="E8" s="95">
        <v>747</v>
      </c>
      <c r="F8" s="95">
        <v>244</v>
      </c>
      <c r="G8" s="95">
        <v>503</v>
      </c>
      <c r="H8" s="95">
        <v>1062</v>
      </c>
      <c r="I8" s="95">
        <v>336500</v>
      </c>
      <c r="J8" s="96">
        <v>296</v>
      </c>
      <c r="K8" s="97">
        <v>337858</v>
      </c>
      <c r="L8" s="97"/>
      <c r="M8" s="97"/>
      <c r="N8" s="98">
        <v>668.98608349900599</v>
      </c>
      <c r="O8" s="197">
        <f>Q8*$R$3*60/(E8+E9+E10)</f>
        <v>15.072868487651627</v>
      </c>
      <c r="P8" s="14"/>
      <c r="Q8" s="202">
        <v>34</v>
      </c>
    </row>
    <row r="9" spans="1:18" x14ac:dyDescent="0.2">
      <c r="A9" s="64" t="s">
        <v>74</v>
      </c>
      <c r="B9" s="93" t="s">
        <v>75</v>
      </c>
      <c r="C9" s="94"/>
      <c r="D9" s="94"/>
      <c r="E9" s="95">
        <v>197</v>
      </c>
      <c r="F9" s="95">
        <v>16</v>
      </c>
      <c r="G9" s="95">
        <v>181</v>
      </c>
      <c r="H9" s="95">
        <v>53312</v>
      </c>
      <c r="I9" s="95">
        <v>280942</v>
      </c>
      <c r="J9" s="96">
        <v>52</v>
      </c>
      <c r="K9" s="97">
        <v>334306</v>
      </c>
      <c r="L9" s="97"/>
      <c r="M9" s="97"/>
      <c r="N9" s="98">
        <v>1552.1657458563536</v>
      </c>
      <c r="O9" s="197"/>
      <c r="P9" s="14"/>
      <c r="Q9" s="202"/>
    </row>
    <row r="10" spans="1:18" x14ac:dyDescent="0.2">
      <c r="A10" s="64" t="s">
        <v>99</v>
      </c>
      <c r="B10" s="93" t="s">
        <v>89</v>
      </c>
      <c r="C10" s="94"/>
      <c r="D10" s="94"/>
      <c r="E10" s="95">
        <v>3967</v>
      </c>
      <c r="F10" s="95">
        <v>1165</v>
      </c>
      <c r="G10" s="95">
        <v>2802</v>
      </c>
      <c r="H10" s="95">
        <v>2241888</v>
      </c>
      <c r="I10" s="95">
        <v>4515766</v>
      </c>
      <c r="J10" s="96">
        <v>56790</v>
      </c>
      <c r="K10" s="97">
        <v>6814444</v>
      </c>
      <c r="L10" s="97"/>
      <c r="M10" s="97"/>
      <c r="N10" s="98">
        <v>1611.6224125624553</v>
      </c>
      <c r="O10" s="197"/>
      <c r="P10" s="14"/>
      <c r="Q10" s="202"/>
    </row>
    <row r="11" spans="1:18" x14ac:dyDescent="0.2">
      <c r="A11" s="65" t="s">
        <v>50</v>
      </c>
      <c r="B11" s="66" t="s">
        <v>51</v>
      </c>
      <c r="C11" s="67"/>
      <c r="D11" s="59"/>
      <c r="E11" s="60">
        <v>46</v>
      </c>
      <c r="F11" s="60">
        <v>0</v>
      </c>
      <c r="G11" s="60">
        <v>46</v>
      </c>
      <c r="H11" s="60">
        <v>0</v>
      </c>
      <c r="I11" s="60">
        <v>207000</v>
      </c>
      <c r="J11" s="61"/>
      <c r="K11" s="62">
        <v>207000</v>
      </c>
      <c r="L11" s="62"/>
      <c r="M11" s="62"/>
      <c r="N11" s="63">
        <v>4500</v>
      </c>
      <c r="O11" s="196">
        <f t="shared" si="0"/>
        <v>236.64596273291923</v>
      </c>
      <c r="P11" s="14"/>
      <c r="Q11" s="22">
        <v>5</v>
      </c>
    </row>
    <row r="12" spans="1:18" x14ac:dyDescent="0.2">
      <c r="A12" s="57" t="s">
        <v>19</v>
      </c>
      <c r="B12" s="58" t="s">
        <v>20</v>
      </c>
      <c r="C12" s="59"/>
      <c r="D12" s="59"/>
      <c r="E12" s="60">
        <v>3621</v>
      </c>
      <c r="F12" s="60">
        <v>33</v>
      </c>
      <c r="G12" s="60">
        <v>3588</v>
      </c>
      <c r="H12" s="60">
        <v>11185</v>
      </c>
      <c r="I12" s="60">
        <v>3288382</v>
      </c>
      <c r="J12" s="61">
        <v>67955</v>
      </c>
      <c r="K12" s="62">
        <v>3367522</v>
      </c>
      <c r="L12" s="62"/>
      <c r="M12" s="62"/>
      <c r="N12" s="63">
        <v>916.49442586399107</v>
      </c>
      <c r="O12" s="196">
        <f t="shared" si="0"/>
        <v>19.240146762930522</v>
      </c>
      <c r="P12" s="14"/>
      <c r="Q12" s="22">
        <v>32</v>
      </c>
    </row>
    <row r="13" spans="1:18" x14ac:dyDescent="0.2">
      <c r="A13" s="57" t="s">
        <v>40</v>
      </c>
      <c r="B13" s="99" t="s">
        <v>125</v>
      </c>
      <c r="C13" s="100"/>
      <c r="D13" s="100"/>
      <c r="E13" s="101">
        <v>1575</v>
      </c>
      <c r="F13" s="101">
        <v>10</v>
      </c>
      <c r="G13" s="101">
        <v>1565</v>
      </c>
      <c r="H13" s="101">
        <v>4380</v>
      </c>
      <c r="I13" s="101">
        <v>1465748</v>
      </c>
      <c r="J13" s="102"/>
      <c r="K13" s="103">
        <v>1470128</v>
      </c>
      <c r="L13" s="103"/>
      <c r="M13" s="103"/>
      <c r="N13" s="104">
        <v>936.58019169329077</v>
      </c>
      <c r="O13" s="198">
        <f>Q13*$R$3*60/E13</f>
        <v>55.292517006802711</v>
      </c>
      <c r="P13" s="14"/>
      <c r="Q13" s="22">
        <v>40</v>
      </c>
    </row>
    <row r="14" spans="1:18" x14ac:dyDescent="0.2">
      <c r="A14" s="57" t="s">
        <v>28</v>
      </c>
      <c r="B14" s="58" t="s">
        <v>29</v>
      </c>
      <c r="C14" s="59"/>
      <c r="D14" s="59"/>
      <c r="E14" s="60">
        <v>2041</v>
      </c>
      <c r="F14" s="60">
        <v>444</v>
      </c>
      <c r="G14" s="60">
        <v>1597</v>
      </c>
      <c r="H14" s="60">
        <v>6518272</v>
      </c>
      <c r="I14" s="60">
        <v>3978710</v>
      </c>
      <c r="J14" s="61"/>
      <c r="K14" s="62">
        <v>10496982</v>
      </c>
      <c r="L14" s="62"/>
      <c r="M14" s="62"/>
      <c r="N14" s="63">
        <v>2491.3650594865371</v>
      </c>
      <c r="O14" s="196">
        <f t="shared" ref="O14:O43" si="1">Q14*$R$3*60/E14</f>
        <v>17.067263946244836</v>
      </c>
      <c r="P14" s="14"/>
      <c r="Q14" s="22">
        <v>16</v>
      </c>
    </row>
    <row r="15" spans="1:18" x14ac:dyDescent="0.2">
      <c r="A15" s="57" t="s">
        <v>15</v>
      </c>
      <c r="B15" s="58" t="s">
        <v>16</v>
      </c>
      <c r="C15" s="59"/>
      <c r="D15" s="59"/>
      <c r="E15" s="60">
        <v>432</v>
      </c>
      <c r="F15" s="60">
        <v>0</v>
      </c>
      <c r="G15" s="60">
        <v>432</v>
      </c>
      <c r="H15" s="60">
        <v>0</v>
      </c>
      <c r="I15" s="60">
        <v>463045</v>
      </c>
      <c r="J15" s="61"/>
      <c r="K15" s="62">
        <v>463045</v>
      </c>
      <c r="L15" s="62"/>
      <c r="M15" s="62"/>
      <c r="N15" s="63">
        <v>1071.8634259259259</v>
      </c>
      <c r="O15" s="196">
        <f t="shared" si="1"/>
        <v>60.476190476190474</v>
      </c>
      <c r="P15" s="14"/>
      <c r="Q15" s="22">
        <v>12</v>
      </c>
    </row>
    <row r="16" spans="1:18" x14ac:dyDescent="0.2">
      <c r="A16" s="68" t="s">
        <v>48</v>
      </c>
      <c r="B16" s="69" t="s">
        <v>49</v>
      </c>
      <c r="C16" s="67"/>
      <c r="D16" s="67"/>
      <c r="E16" s="60">
        <v>1088</v>
      </c>
      <c r="F16" s="60">
        <v>1</v>
      </c>
      <c r="G16" s="60">
        <v>1087</v>
      </c>
      <c r="H16" s="60">
        <v>566</v>
      </c>
      <c r="I16" s="60">
        <v>5039653</v>
      </c>
      <c r="J16" s="61"/>
      <c r="K16" s="62">
        <v>5040219</v>
      </c>
      <c r="L16" s="62"/>
      <c r="M16" s="62"/>
      <c r="N16" s="63">
        <v>4636.2953081876722</v>
      </c>
      <c r="O16" s="196">
        <f t="shared" si="1"/>
        <v>28.014705882352942</v>
      </c>
      <c r="P16" s="14"/>
      <c r="Q16" s="22">
        <v>14</v>
      </c>
    </row>
    <row r="17" spans="1:17" x14ac:dyDescent="0.2">
      <c r="A17" s="68" t="s">
        <v>46</v>
      </c>
      <c r="B17" s="69" t="s">
        <v>47</v>
      </c>
      <c r="C17" s="67"/>
      <c r="D17" s="67"/>
      <c r="E17" s="60">
        <v>2000</v>
      </c>
      <c r="F17" s="60">
        <v>17</v>
      </c>
      <c r="G17" s="60">
        <v>1983</v>
      </c>
      <c r="H17" s="60">
        <v>10512</v>
      </c>
      <c r="I17" s="60">
        <v>4147129</v>
      </c>
      <c r="J17" s="61"/>
      <c r="K17" s="62">
        <v>4157641</v>
      </c>
      <c r="L17" s="62"/>
      <c r="M17" s="62"/>
      <c r="N17" s="63">
        <v>2091.3408976298538</v>
      </c>
      <c r="O17" s="196">
        <f t="shared" si="1"/>
        <v>32.657142857142858</v>
      </c>
      <c r="P17" s="14"/>
      <c r="Q17" s="22">
        <v>30</v>
      </c>
    </row>
    <row r="18" spans="1:17" x14ac:dyDescent="0.2">
      <c r="A18" s="57" t="s">
        <v>41</v>
      </c>
      <c r="B18" s="99" t="s">
        <v>126</v>
      </c>
      <c r="C18" s="100"/>
      <c r="D18" s="100"/>
      <c r="E18" s="101">
        <v>728</v>
      </c>
      <c r="F18" s="101">
        <v>0</v>
      </c>
      <c r="G18" s="101">
        <v>728</v>
      </c>
      <c r="H18" s="101">
        <v>0</v>
      </c>
      <c r="I18" s="101">
        <v>221777</v>
      </c>
      <c r="J18" s="102"/>
      <c r="K18" s="103">
        <v>221777</v>
      </c>
      <c r="L18" s="103"/>
      <c r="M18" s="103"/>
      <c r="N18" s="104">
        <v>304.63873626373629</v>
      </c>
      <c r="O18" s="198">
        <f t="shared" si="1"/>
        <v>89.717425431711135</v>
      </c>
      <c r="P18" s="14"/>
      <c r="Q18" s="22">
        <v>30</v>
      </c>
    </row>
    <row r="19" spans="1:17" x14ac:dyDescent="0.2">
      <c r="A19" s="64" t="s">
        <v>30</v>
      </c>
      <c r="B19" s="93" t="s">
        <v>31</v>
      </c>
      <c r="C19" s="94"/>
      <c r="D19" s="94"/>
      <c r="E19" s="95">
        <v>1628</v>
      </c>
      <c r="F19" s="95">
        <v>172</v>
      </c>
      <c r="G19" s="95">
        <v>1456</v>
      </c>
      <c r="H19" s="95">
        <v>793297</v>
      </c>
      <c r="I19" s="95">
        <v>4967294</v>
      </c>
      <c r="J19" s="96"/>
      <c r="K19" s="97">
        <v>5760591</v>
      </c>
      <c r="L19" s="97"/>
      <c r="M19" s="97"/>
      <c r="N19" s="98">
        <v>3411.6030219780218</v>
      </c>
      <c r="O19" s="197">
        <f t="shared" si="1"/>
        <v>40.119340119340116</v>
      </c>
      <c r="P19" s="14"/>
      <c r="Q19" s="22">
        <v>30</v>
      </c>
    </row>
    <row r="20" spans="1:17" x14ac:dyDescent="0.2">
      <c r="A20" s="71" t="s">
        <v>95</v>
      </c>
      <c r="B20" s="93" t="s">
        <v>96</v>
      </c>
      <c r="C20" s="94"/>
      <c r="D20" s="94"/>
      <c r="E20" s="95">
        <v>154</v>
      </c>
      <c r="F20" s="95">
        <v>8</v>
      </c>
      <c r="G20" s="95">
        <v>146</v>
      </c>
      <c r="H20" s="95">
        <v>29497</v>
      </c>
      <c r="I20" s="95">
        <v>555541</v>
      </c>
      <c r="J20" s="96"/>
      <c r="K20" s="97">
        <v>585038</v>
      </c>
      <c r="L20" s="97"/>
      <c r="M20" s="97"/>
      <c r="N20" s="98">
        <v>3805.0753424657532</v>
      </c>
      <c r="O20" s="197">
        <f t="shared" si="1"/>
        <v>84.823747680890534</v>
      </c>
      <c r="Q20" s="22">
        <v>6</v>
      </c>
    </row>
    <row r="21" spans="1:17" x14ac:dyDescent="0.2">
      <c r="A21" s="71" t="s">
        <v>100</v>
      </c>
      <c r="B21" s="93" t="s">
        <v>97</v>
      </c>
      <c r="C21" s="94"/>
      <c r="D21" s="94"/>
      <c r="E21" s="95">
        <v>254</v>
      </c>
      <c r="F21" s="95">
        <v>1</v>
      </c>
      <c r="G21" s="95">
        <v>253</v>
      </c>
      <c r="H21" s="95">
        <v>2407</v>
      </c>
      <c r="I21" s="95">
        <v>769152</v>
      </c>
      <c r="J21" s="96"/>
      <c r="K21" s="97">
        <v>771559</v>
      </c>
      <c r="L21" s="97"/>
      <c r="M21" s="97"/>
      <c r="N21" s="98">
        <v>3040.1264822134385</v>
      </c>
      <c r="O21" s="197">
        <f t="shared" si="1"/>
        <v>51.428571428571431</v>
      </c>
      <c r="Q21" s="22">
        <v>6</v>
      </c>
    </row>
    <row r="22" spans="1:17" x14ac:dyDescent="0.2">
      <c r="A22" s="64" t="s">
        <v>32</v>
      </c>
      <c r="B22" s="93" t="s">
        <v>33</v>
      </c>
      <c r="C22" s="94"/>
      <c r="D22" s="94"/>
      <c r="E22" s="95">
        <v>3503</v>
      </c>
      <c r="F22" s="95">
        <v>137</v>
      </c>
      <c r="G22" s="95">
        <v>3366</v>
      </c>
      <c r="H22" s="95">
        <v>531710</v>
      </c>
      <c r="I22" s="95">
        <v>6003859</v>
      </c>
      <c r="J22" s="96"/>
      <c r="K22" s="97">
        <v>6535569</v>
      </c>
      <c r="L22" s="97"/>
      <c r="M22" s="97"/>
      <c r="N22" s="98">
        <v>1783.6776589423648</v>
      </c>
      <c r="O22" s="197">
        <f t="shared" si="1"/>
        <v>18.645242853064719</v>
      </c>
      <c r="P22" s="14"/>
      <c r="Q22" s="22">
        <v>30</v>
      </c>
    </row>
    <row r="23" spans="1:17" x14ac:dyDescent="0.2">
      <c r="A23" s="65" t="s">
        <v>34</v>
      </c>
      <c r="B23" s="105" t="s">
        <v>35</v>
      </c>
      <c r="C23" s="106"/>
      <c r="D23" s="106"/>
      <c r="E23" s="107">
        <v>33523</v>
      </c>
      <c r="F23" s="107">
        <v>7442</v>
      </c>
      <c r="G23" s="107">
        <v>26081</v>
      </c>
      <c r="H23" s="107">
        <v>12127251</v>
      </c>
      <c r="I23" s="107">
        <v>3459200</v>
      </c>
      <c r="J23" s="108">
        <v>52796652</v>
      </c>
      <c r="K23" s="109">
        <v>68383103</v>
      </c>
      <c r="L23" s="109"/>
      <c r="M23" s="109"/>
      <c r="N23" s="110">
        <v>132.63295119052182</v>
      </c>
      <c r="O23" s="199">
        <f>Q23*$R$3*60/E23</f>
        <v>3.8966850051776816</v>
      </c>
      <c r="P23" s="14"/>
      <c r="Q23" s="22">
        <v>60</v>
      </c>
    </row>
    <row r="24" spans="1:17" x14ac:dyDescent="0.2">
      <c r="A24" s="57" t="s">
        <v>42</v>
      </c>
      <c r="B24" s="99" t="s">
        <v>43</v>
      </c>
      <c r="C24" s="100"/>
      <c r="D24" s="100"/>
      <c r="E24" s="101">
        <v>3647</v>
      </c>
      <c r="F24" s="101">
        <v>12</v>
      </c>
      <c r="G24" s="101">
        <v>3635</v>
      </c>
      <c r="H24" s="101">
        <v>31000</v>
      </c>
      <c r="I24" s="101">
        <v>8661712</v>
      </c>
      <c r="J24" s="102"/>
      <c r="K24" s="103">
        <v>8692712</v>
      </c>
      <c r="L24" s="103"/>
      <c r="M24" s="103"/>
      <c r="N24" s="104">
        <v>2382.8643741403025</v>
      </c>
      <c r="O24" s="198">
        <f>Q24*$R$3*60/(E24+E25)</f>
        <v>23.878726154569311</v>
      </c>
      <c r="P24" s="14"/>
      <c r="Q24" s="202">
        <v>40</v>
      </c>
    </row>
    <row r="25" spans="1:17" x14ac:dyDescent="0.2">
      <c r="A25" s="70" t="s">
        <v>61</v>
      </c>
      <c r="B25" s="99" t="s">
        <v>107</v>
      </c>
      <c r="C25" s="100"/>
      <c r="D25" s="100"/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2"/>
      <c r="K25" s="103">
        <v>0</v>
      </c>
      <c r="L25" s="103"/>
      <c r="M25" s="103"/>
      <c r="N25" s="104">
        <v>0</v>
      </c>
      <c r="O25" s="198"/>
      <c r="P25" s="14"/>
      <c r="Q25" s="202"/>
    </row>
    <row r="26" spans="1:17" x14ac:dyDescent="0.2">
      <c r="A26" s="57" t="s">
        <v>11</v>
      </c>
      <c r="B26" s="58" t="s">
        <v>12</v>
      </c>
      <c r="C26" s="59"/>
      <c r="D26" s="59"/>
      <c r="E26" s="60">
        <v>4516</v>
      </c>
      <c r="F26" s="60">
        <v>61</v>
      </c>
      <c r="G26" s="60">
        <v>4455</v>
      </c>
      <c r="H26" s="60">
        <v>31429</v>
      </c>
      <c r="I26" s="60">
        <v>3994418</v>
      </c>
      <c r="J26" s="61">
        <v>12159</v>
      </c>
      <c r="K26" s="62">
        <v>4038006</v>
      </c>
      <c r="L26" s="62"/>
      <c r="M26" s="62"/>
      <c r="N26" s="63">
        <v>896.61459034792369</v>
      </c>
      <c r="O26" s="196">
        <f t="shared" si="1"/>
        <v>9.6419081361508283</v>
      </c>
      <c r="P26" s="14"/>
      <c r="Q26" s="22">
        <v>20</v>
      </c>
    </row>
    <row r="27" spans="1:17" x14ac:dyDescent="0.2">
      <c r="A27" s="65" t="s">
        <v>52</v>
      </c>
      <c r="B27" s="66" t="s">
        <v>53</v>
      </c>
      <c r="C27" s="67"/>
      <c r="D27" s="59"/>
      <c r="E27" s="60">
        <v>420</v>
      </c>
      <c r="F27" s="60">
        <v>4</v>
      </c>
      <c r="G27" s="60">
        <v>416</v>
      </c>
      <c r="H27" s="60">
        <v>3348</v>
      </c>
      <c r="I27" s="60">
        <v>516208</v>
      </c>
      <c r="J27" s="61"/>
      <c r="K27" s="62">
        <v>519556</v>
      </c>
      <c r="L27" s="62"/>
      <c r="M27" s="62"/>
      <c r="N27" s="63">
        <v>1240.8846153846155</v>
      </c>
      <c r="O27" s="196">
        <f t="shared" si="1"/>
        <v>77.755102040816325</v>
      </c>
      <c r="P27" s="14"/>
      <c r="Q27" s="22">
        <v>15</v>
      </c>
    </row>
    <row r="28" spans="1:17" x14ac:dyDescent="0.2">
      <c r="A28" s="57" t="s">
        <v>21</v>
      </c>
      <c r="B28" s="58" t="s">
        <v>22</v>
      </c>
      <c r="C28" s="59"/>
      <c r="D28" s="59"/>
      <c r="E28" s="60">
        <v>4381</v>
      </c>
      <c r="F28" s="60">
        <v>51</v>
      </c>
      <c r="G28" s="60">
        <v>4330</v>
      </c>
      <c r="H28" s="60">
        <v>20133</v>
      </c>
      <c r="I28" s="60">
        <v>3104559</v>
      </c>
      <c r="J28" s="61">
        <v>51743</v>
      </c>
      <c r="K28" s="62">
        <v>3176435</v>
      </c>
      <c r="L28" s="62"/>
      <c r="M28" s="62"/>
      <c r="N28" s="63">
        <v>716.98822170900689</v>
      </c>
      <c r="O28" s="196">
        <f t="shared" si="1"/>
        <v>8.945120161737373</v>
      </c>
      <c r="P28" s="14"/>
      <c r="Q28" s="22">
        <v>18</v>
      </c>
    </row>
    <row r="29" spans="1:17" x14ac:dyDescent="0.2">
      <c r="A29" s="68" t="s">
        <v>23</v>
      </c>
      <c r="B29" s="99" t="s">
        <v>105</v>
      </c>
      <c r="C29" s="100"/>
      <c r="D29" s="100"/>
      <c r="E29" s="101">
        <v>963</v>
      </c>
      <c r="F29" s="101">
        <v>7</v>
      </c>
      <c r="G29" s="101">
        <v>956</v>
      </c>
      <c r="H29" s="101">
        <v>15244</v>
      </c>
      <c r="I29" s="101">
        <v>1753659</v>
      </c>
      <c r="J29" s="102"/>
      <c r="K29" s="103">
        <v>1768903</v>
      </c>
      <c r="L29" s="103"/>
      <c r="M29" s="103"/>
      <c r="N29" s="104">
        <v>1834.371338912134</v>
      </c>
      <c r="O29" s="198">
        <f>Q29*$R$3*60/(E29+E30)</f>
        <v>32.134949920927781</v>
      </c>
      <c r="P29" s="14"/>
      <c r="Q29" s="202">
        <v>24</v>
      </c>
    </row>
    <row r="30" spans="1:17" x14ac:dyDescent="0.2">
      <c r="A30" s="68" t="s">
        <v>104</v>
      </c>
      <c r="B30" s="99" t="s">
        <v>106</v>
      </c>
      <c r="C30" s="100"/>
      <c r="D30" s="100"/>
      <c r="E30" s="101">
        <v>663</v>
      </c>
      <c r="F30" s="101">
        <v>6</v>
      </c>
      <c r="G30" s="101">
        <v>657</v>
      </c>
      <c r="H30" s="101">
        <v>12478</v>
      </c>
      <c r="I30" s="101">
        <v>2154700</v>
      </c>
      <c r="J30" s="102"/>
      <c r="K30" s="103">
        <v>2167178</v>
      </c>
      <c r="L30" s="103"/>
      <c r="M30" s="103"/>
      <c r="N30" s="104">
        <v>3279.6042617960425</v>
      </c>
      <c r="O30" s="198"/>
      <c r="P30" s="14"/>
      <c r="Q30" s="202"/>
    </row>
    <row r="31" spans="1:17" x14ac:dyDescent="0.2">
      <c r="A31" s="72" t="s">
        <v>36</v>
      </c>
      <c r="B31" s="111" t="s">
        <v>37</v>
      </c>
      <c r="C31" s="112"/>
      <c r="D31" s="112"/>
      <c r="E31" s="113">
        <v>6972</v>
      </c>
      <c r="F31" s="113">
        <v>2466</v>
      </c>
      <c r="G31" s="113">
        <v>4506</v>
      </c>
      <c r="H31" s="113">
        <v>4350026</v>
      </c>
      <c r="I31" s="113">
        <v>7436893</v>
      </c>
      <c r="J31" s="114"/>
      <c r="K31" s="115">
        <v>11786919</v>
      </c>
      <c r="L31" s="115"/>
      <c r="M31" s="115"/>
      <c r="N31" s="116">
        <v>1650.4422991566801</v>
      </c>
      <c r="O31" s="200">
        <f t="shared" si="1"/>
        <v>9.3680845832308819</v>
      </c>
      <c r="P31" s="14"/>
      <c r="Q31" s="22">
        <v>30</v>
      </c>
    </row>
    <row r="32" spans="1:17" x14ac:dyDescent="0.2">
      <c r="A32" s="73" t="s">
        <v>9</v>
      </c>
      <c r="B32" s="117" t="s">
        <v>10</v>
      </c>
      <c r="C32" s="118"/>
      <c r="D32" s="118"/>
      <c r="E32" s="119">
        <v>8155</v>
      </c>
      <c r="F32" s="119">
        <v>330</v>
      </c>
      <c r="G32" s="119">
        <v>7825</v>
      </c>
      <c r="H32" s="119">
        <v>283690</v>
      </c>
      <c r="I32" s="119">
        <v>6807148</v>
      </c>
      <c r="J32" s="120">
        <v>100</v>
      </c>
      <c r="K32" s="121">
        <v>7090938</v>
      </c>
      <c r="L32" s="121"/>
      <c r="M32" s="121"/>
      <c r="N32" s="122">
        <v>869.92306709265176</v>
      </c>
      <c r="O32" s="201">
        <f>Q32*$R$3*60/(E32+E33)</f>
        <v>6.4802347171629835</v>
      </c>
      <c r="Q32" s="202">
        <v>30</v>
      </c>
    </row>
    <row r="33" spans="1:17" x14ac:dyDescent="0.2">
      <c r="A33" s="73" t="s">
        <v>102</v>
      </c>
      <c r="B33" s="117" t="s">
        <v>90</v>
      </c>
      <c r="C33" s="118"/>
      <c r="D33" s="118"/>
      <c r="E33" s="119">
        <v>1924</v>
      </c>
      <c r="F33" s="119">
        <v>138</v>
      </c>
      <c r="G33" s="119">
        <v>1786</v>
      </c>
      <c r="H33" s="119">
        <v>114960</v>
      </c>
      <c r="I33" s="119">
        <v>2312249</v>
      </c>
      <c r="J33" s="120">
        <v>102</v>
      </c>
      <c r="K33" s="121">
        <v>2427311</v>
      </c>
      <c r="L33" s="121"/>
      <c r="M33" s="121"/>
      <c r="N33" s="122">
        <v>1294.6522956326987</v>
      </c>
      <c r="O33" s="201"/>
      <c r="P33" s="14"/>
      <c r="Q33" s="202"/>
    </row>
    <row r="34" spans="1:17" x14ac:dyDescent="0.2">
      <c r="A34" s="73" t="s">
        <v>101</v>
      </c>
      <c r="B34" s="117" t="s">
        <v>91</v>
      </c>
      <c r="C34" s="118"/>
      <c r="D34" s="118"/>
      <c r="E34" s="119">
        <v>2237</v>
      </c>
      <c r="F34" s="119">
        <v>24</v>
      </c>
      <c r="G34" s="119">
        <v>2213</v>
      </c>
      <c r="H34" s="119">
        <v>14242</v>
      </c>
      <c r="I34" s="119">
        <v>1627565</v>
      </c>
      <c r="J34" s="120"/>
      <c r="K34" s="121">
        <v>1641807</v>
      </c>
      <c r="L34" s="121"/>
      <c r="M34" s="121"/>
      <c r="N34" s="122">
        <v>735.45639403524626</v>
      </c>
      <c r="O34" s="201">
        <f>Q34*$R$3*60/E34</f>
        <v>29.197266747557315</v>
      </c>
      <c r="Q34" s="22">
        <v>30</v>
      </c>
    </row>
    <row r="35" spans="1:17" x14ac:dyDescent="0.2">
      <c r="A35" s="57" t="s">
        <v>13</v>
      </c>
      <c r="B35" s="74" t="s">
        <v>14</v>
      </c>
      <c r="C35" s="59"/>
      <c r="D35" s="59"/>
      <c r="E35" s="60">
        <v>1888</v>
      </c>
      <c r="F35" s="60">
        <v>7</v>
      </c>
      <c r="G35" s="60">
        <v>1881</v>
      </c>
      <c r="H35" s="60">
        <v>7564</v>
      </c>
      <c r="I35" s="60">
        <v>3608342</v>
      </c>
      <c r="J35" s="61">
        <v>73700</v>
      </c>
      <c r="K35" s="62">
        <v>3689606</v>
      </c>
      <c r="L35" s="62"/>
      <c r="M35" s="62"/>
      <c r="N35" s="63">
        <v>1918.3104731525784</v>
      </c>
      <c r="O35" s="196">
        <f t="shared" si="1"/>
        <v>23.062953995157383</v>
      </c>
      <c r="P35" s="14"/>
      <c r="Q35" s="22">
        <v>20</v>
      </c>
    </row>
    <row r="36" spans="1:17" x14ac:dyDescent="0.2">
      <c r="A36" s="57" t="s">
        <v>44</v>
      </c>
      <c r="B36" s="58" t="s">
        <v>45</v>
      </c>
      <c r="C36" s="59"/>
      <c r="D36" s="59"/>
      <c r="E36" s="60">
        <v>2606</v>
      </c>
      <c r="F36" s="60">
        <v>175</v>
      </c>
      <c r="G36" s="60">
        <v>2431</v>
      </c>
      <c r="H36" s="60">
        <v>1143293</v>
      </c>
      <c r="I36" s="60">
        <v>2036150</v>
      </c>
      <c r="J36" s="61">
        <v>3797517</v>
      </c>
      <c r="K36" s="62">
        <v>6976960</v>
      </c>
      <c r="L36" s="62"/>
      <c r="M36" s="62"/>
      <c r="N36" s="63">
        <v>837.57712875359937</v>
      </c>
      <c r="O36" s="196">
        <f t="shared" si="1"/>
        <v>18.379563644337242</v>
      </c>
      <c r="P36" s="14"/>
      <c r="Q36" s="191">
        <v>22</v>
      </c>
    </row>
    <row r="37" spans="1:17" x14ac:dyDescent="0.2">
      <c r="A37" s="71" t="s">
        <v>103</v>
      </c>
      <c r="B37" s="66" t="s">
        <v>54</v>
      </c>
      <c r="C37" s="59"/>
      <c r="D37" s="59"/>
      <c r="E37" s="60">
        <v>71</v>
      </c>
      <c r="F37" s="60">
        <v>1</v>
      </c>
      <c r="G37" s="60">
        <v>70</v>
      </c>
      <c r="H37" s="60">
        <v>1100</v>
      </c>
      <c r="I37" s="60">
        <v>131574</v>
      </c>
      <c r="J37" s="61"/>
      <c r="K37" s="62">
        <v>132674</v>
      </c>
      <c r="L37" s="62"/>
      <c r="M37" s="62"/>
      <c r="N37" s="63">
        <v>1879.6285714285714</v>
      </c>
      <c r="O37" s="217">
        <f>Q37*$R$3*60/(E37+E38)</f>
        <v>6.8701257719875573</v>
      </c>
      <c r="Q37" s="202">
        <v>10</v>
      </c>
    </row>
    <row r="38" spans="1:17" x14ac:dyDescent="0.2">
      <c r="A38" s="65" t="s">
        <v>55</v>
      </c>
      <c r="B38" s="58" t="s">
        <v>56</v>
      </c>
      <c r="C38" s="59"/>
      <c r="D38" s="59"/>
      <c r="E38" s="60">
        <v>3098</v>
      </c>
      <c r="F38" s="60">
        <v>15</v>
      </c>
      <c r="G38" s="60">
        <v>3083</v>
      </c>
      <c r="H38" s="60">
        <v>0</v>
      </c>
      <c r="I38" s="60">
        <v>3389195</v>
      </c>
      <c r="J38" s="61"/>
      <c r="K38" s="62">
        <v>3389195</v>
      </c>
      <c r="L38" s="62"/>
      <c r="M38" s="62"/>
      <c r="N38" s="63">
        <v>1099.31722348362</v>
      </c>
      <c r="O38" s="218"/>
      <c r="P38" s="14"/>
      <c r="Q38" s="202"/>
    </row>
    <row r="39" spans="1:17" x14ac:dyDescent="0.2">
      <c r="A39" s="71" t="s">
        <v>93</v>
      </c>
      <c r="B39" s="58" t="s">
        <v>94</v>
      </c>
      <c r="C39" s="59"/>
      <c r="D39" s="59"/>
      <c r="E39" s="60">
        <v>3</v>
      </c>
      <c r="F39" s="60">
        <v>0</v>
      </c>
      <c r="G39" s="60">
        <v>3</v>
      </c>
      <c r="H39" s="60">
        <v>0</v>
      </c>
      <c r="I39" s="60">
        <v>1740</v>
      </c>
      <c r="J39" s="61"/>
      <c r="K39" s="62">
        <v>1740</v>
      </c>
      <c r="L39" s="62"/>
      <c r="M39" s="62"/>
      <c r="N39" s="63">
        <v>580</v>
      </c>
      <c r="O39" s="196">
        <f t="shared" si="1"/>
        <v>2177.1428571428573</v>
      </c>
      <c r="Q39" s="22">
        <v>3</v>
      </c>
    </row>
    <row r="40" spans="1:17" x14ac:dyDescent="0.2">
      <c r="A40" s="71" t="s">
        <v>117</v>
      </c>
      <c r="B40" s="58" t="s">
        <v>116</v>
      </c>
      <c r="C40" s="59"/>
      <c r="D40" s="59"/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1"/>
      <c r="K40" s="62">
        <v>0</v>
      </c>
      <c r="L40" s="62"/>
      <c r="M40" s="62"/>
      <c r="N40" s="63">
        <v>0</v>
      </c>
      <c r="O40" s="196" t="e">
        <f t="shared" si="1"/>
        <v>#DIV/0!</v>
      </c>
      <c r="Q40" s="22">
        <v>2</v>
      </c>
    </row>
    <row r="41" spans="1:17" x14ac:dyDescent="0.2">
      <c r="A41" s="57" t="s">
        <v>24</v>
      </c>
      <c r="B41" s="58" t="s">
        <v>25</v>
      </c>
      <c r="C41" s="59"/>
      <c r="D41" s="59"/>
      <c r="E41" s="60">
        <v>5046</v>
      </c>
      <c r="F41" s="60">
        <v>195</v>
      </c>
      <c r="G41" s="60">
        <v>4851</v>
      </c>
      <c r="H41" s="60">
        <v>187556</v>
      </c>
      <c r="I41" s="60">
        <v>11884854</v>
      </c>
      <c r="J41" s="61">
        <v>486</v>
      </c>
      <c r="K41" s="62">
        <v>12072896</v>
      </c>
      <c r="L41" s="62"/>
      <c r="M41" s="62"/>
      <c r="N41" s="63">
        <v>2449.9802102659246</v>
      </c>
      <c r="O41" s="196">
        <f t="shared" si="1"/>
        <v>9.0606420927467308</v>
      </c>
      <c r="P41" s="14"/>
      <c r="Q41" s="22">
        <v>21</v>
      </c>
    </row>
    <row r="42" spans="1:17" x14ac:dyDescent="0.2">
      <c r="A42" s="75" t="s">
        <v>109</v>
      </c>
      <c r="B42" s="58" t="s">
        <v>108</v>
      </c>
      <c r="C42" s="59"/>
      <c r="D42" s="59"/>
      <c r="E42" s="60">
        <v>2</v>
      </c>
      <c r="F42" s="60">
        <v>0</v>
      </c>
      <c r="G42" s="60">
        <v>2</v>
      </c>
      <c r="H42" s="60">
        <v>0</v>
      </c>
      <c r="I42" s="60">
        <v>4752</v>
      </c>
      <c r="J42" s="61"/>
      <c r="K42" s="62">
        <v>4752</v>
      </c>
      <c r="L42" s="62"/>
      <c r="M42" s="62"/>
      <c r="N42" s="63">
        <v>2376</v>
      </c>
      <c r="O42" s="196">
        <f t="shared" si="1"/>
        <v>10885.714285714284</v>
      </c>
      <c r="P42" s="14"/>
      <c r="Q42" s="22">
        <v>10</v>
      </c>
    </row>
    <row r="43" spans="1:17" x14ac:dyDescent="0.2">
      <c r="A43" s="72" t="s">
        <v>38</v>
      </c>
      <c r="B43" s="111" t="s">
        <v>39</v>
      </c>
      <c r="C43" s="112"/>
      <c r="D43" s="112"/>
      <c r="E43" s="113">
        <v>3711</v>
      </c>
      <c r="F43" s="113">
        <v>739</v>
      </c>
      <c r="G43" s="113">
        <v>2972</v>
      </c>
      <c r="H43" s="113">
        <v>1748413</v>
      </c>
      <c r="I43" s="113">
        <v>8360217</v>
      </c>
      <c r="J43" s="114"/>
      <c r="K43" s="115">
        <v>10108630</v>
      </c>
      <c r="L43" s="115"/>
      <c r="M43" s="115"/>
      <c r="N43" s="116">
        <v>2812.9936069986543</v>
      </c>
      <c r="O43" s="200">
        <f t="shared" si="1"/>
        <v>17.60018477884282</v>
      </c>
      <c r="P43" s="14"/>
      <c r="Q43" s="22">
        <v>30</v>
      </c>
    </row>
    <row r="44" spans="1:17" ht="13.5" thickBot="1" x14ac:dyDescent="0.25">
      <c r="A44" s="76" t="s">
        <v>115</v>
      </c>
      <c r="B44" s="77"/>
      <c r="C44" s="78"/>
      <c r="D44" s="78"/>
      <c r="E44" s="79">
        <f>SUM(E4:E43)</f>
        <v>110968</v>
      </c>
      <c r="F44" s="79">
        <f>SUM(F4:F43)</f>
        <v>14032</v>
      </c>
      <c r="G44" s="79">
        <f>SUM(G4:G43)</f>
        <v>96936</v>
      </c>
      <c r="H44" s="79">
        <f>SUM(H4:H43)</f>
        <v>30402111</v>
      </c>
      <c r="I44" s="188">
        <f>SUM(I4:I43)+J45</f>
        <v>173047919</v>
      </c>
      <c r="J44" s="79"/>
      <c r="K44" s="79">
        <f>SUM(K4:K43)</f>
        <v>203450030</v>
      </c>
      <c r="L44" s="79">
        <f>SUM(L4:L43)</f>
        <v>0</v>
      </c>
      <c r="M44" s="79">
        <f>SUM(M4:M43)</f>
        <v>0</v>
      </c>
      <c r="N44" s="80">
        <f>IFERROR(I44/G44,0)</f>
        <v>1785.1770136997607</v>
      </c>
      <c r="O44" s="193"/>
    </row>
    <row r="45" spans="1:17" ht="13.5" customHeight="1" thickBot="1" x14ac:dyDescent="0.25">
      <c r="A45" s="81" t="s">
        <v>57</v>
      </c>
      <c r="B45" s="82"/>
      <c r="C45" s="83"/>
      <c r="D45" s="83"/>
      <c r="E45" s="83"/>
      <c r="F45" s="83"/>
      <c r="G45" s="83"/>
      <c r="H45" s="84">
        <f>SUM(H4:H22,H24:H43)</f>
        <v>18274860</v>
      </c>
      <c r="I45" s="85">
        <f>SUM(I4:I43)</f>
        <v>115950783</v>
      </c>
      <c r="J45" s="85">
        <f>SUM(J4:J44)</f>
        <v>57097136</v>
      </c>
      <c r="K45" s="86"/>
      <c r="L45" s="87"/>
      <c r="M45" s="85">
        <f>SUM(M4:M22,M24:M39,M41:M43)</f>
        <v>0</v>
      </c>
      <c r="N45" s="209">
        <f>I45/G46</f>
        <v>0.7779701476855142</v>
      </c>
      <c r="O45" s="193"/>
      <c r="P45" s="1"/>
    </row>
    <row r="46" spans="1:17" ht="13.5" customHeight="1" thickBot="1" x14ac:dyDescent="0.25">
      <c r="A46" s="88"/>
      <c r="B46" s="89"/>
      <c r="C46" s="207" t="s">
        <v>119</v>
      </c>
      <c r="D46" s="208"/>
      <c r="E46" s="211">
        <v>149042715</v>
      </c>
      <c r="F46" s="212"/>
      <c r="G46" s="215">
        <f>E46+K46</f>
        <v>149042715</v>
      </c>
      <c r="H46" s="216"/>
      <c r="I46" s="90" t="s">
        <v>120</v>
      </c>
      <c r="J46" s="91"/>
      <c r="K46" s="92"/>
      <c r="L46" s="213" t="s">
        <v>121</v>
      </c>
      <c r="M46" s="214"/>
      <c r="N46" s="210"/>
      <c r="O46" s="193"/>
    </row>
    <row r="48" spans="1:17" x14ac:dyDescent="0.2">
      <c r="C48" s="189" t="s">
        <v>118</v>
      </c>
      <c r="D48" s="189"/>
      <c r="E48" s="190" t="s">
        <v>129</v>
      </c>
    </row>
  </sheetData>
  <sortState xmlns:xlrd2="http://schemas.microsoft.com/office/spreadsheetml/2017/richdata2" ref="M31">
    <sortCondition ref="M31"/>
  </sortState>
  <mergeCells count="14">
    <mergeCell ref="Q8:Q10"/>
    <mergeCell ref="Q6:Q7"/>
    <mergeCell ref="A2:C2"/>
    <mergeCell ref="E1:H1"/>
    <mergeCell ref="C46:D46"/>
    <mergeCell ref="N45:N46"/>
    <mergeCell ref="E46:F46"/>
    <mergeCell ref="L46:M46"/>
    <mergeCell ref="G46:H46"/>
    <mergeCell ref="Q32:Q33"/>
    <mergeCell ref="Q24:Q25"/>
    <mergeCell ref="O37:O38"/>
    <mergeCell ref="Q37:Q38"/>
    <mergeCell ref="Q29:Q30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A14" sqref="A14"/>
    </sheetView>
  </sheetViews>
  <sheetFormatPr defaultRowHeight="12.75" x14ac:dyDescent="0.2"/>
  <cols>
    <col min="1" max="1" width="26.140625" style="22" customWidth="1"/>
    <col min="2" max="2" width="15.85546875" customWidth="1"/>
    <col min="3" max="3" width="26.140625" style="22" customWidth="1"/>
    <col min="4" max="4" width="16.28515625" customWidth="1"/>
    <col min="5" max="5" width="26.140625" style="22" customWidth="1"/>
    <col min="6" max="6" width="16.28515625" customWidth="1"/>
  </cols>
  <sheetData>
    <row r="1" spans="1:6" ht="19.5" thickBot="1" x14ac:dyDescent="0.35">
      <c r="A1" s="221" t="str">
        <f>Full!A2</f>
        <v>2021.01.01-től 2021.12.31-ig</v>
      </c>
      <c r="B1" s="222"/>
      <c r="C1" s="222"/>
      <c r="D1" s="222"/>
      <c r="E1" s="222"/>
      <c r="F1" s="223"/>
    </row>
    <row r="2" spans="1:6" ht="18.75" x14ac:dyDescent="0.3">
      <c r="A2" s="123"/>
      <c r="B2" s="123"/>
      <c r="C2" s="123"/>
      <c r="D2" s="123"/>
      <c r="E2" s="123"/>
      <c r="F2" s="123"/>
    </row>
    <row r="3" spans="1:6" ht="19.5" thickBot="1" x14ac:dyDescent="0.35">
      <c r="A3" s="123"/>
      <c r="B3" s="123"/>
      <c r="C3" s="123"/>
      <c r="D3" s="123"/>
      <c r="E3" s="123"/>
      <c r="F3" s="123"/>
    </row>
    <row r="4" spans="1:6" ht="18.75" customHeight="1" thickBot="1" x14ac:dyDescent="0.25">
      <c r="A4" s="219" t="s">
        <v>69</v>
      </c>
      <c r="B4" s="220"/>
      <c r="C4" s="224" t="s">
        <v>92</v>
      </c>
      <c r="D4" s="225"/>
      <c r="E4" s="219" t="s">
        <v>90</v>
      </c>
      <c r="F4" s="220"/>
    </row>
    <row r="5" spans="1:6" ht="18.75" customHeight="1" x14ac:dyDescent="0.2">
      <c r="A5" s="124"/>
      <c r="B5" s="125"/>
      <c r="C5" s="126"/>
      <c r="D5" s="127"/>
      <c r="E5" s="128"/>
      <c r="F5" s="129"/>
    </row>
    <row r="6" spans="1:6" ht="18.75" customHeight="1" x14ac:dyDescent="0.2">
      <c r="A6" s="156" t="s">
        <v>60</v>
      </c>
      <c r="B6" s="157">
        <f>Full!G32</f>
        <v>7825</v>
      </c>
      <c r="C6" s="156" t="s">
        <v>60</v>
      </c>
      <c r="D6" s="158">
        <f>Full!G34</f>
        <v>2213</v>
      </c>
      <c r="E6" s="159" t="s">
        <v>60</v>
      </c>
      <c r="F6" s="158">
        <f>Full!G33</f>
        <v>1786</v>
      </c>
    </row>
    <row r="7" spans="1:6" ht="18.75" customHeight="1" x14ac:dyDescent="0.2">
      <c r="A7" s="130" t="s">
        <v>59</v>
      </c>
      <c r="B7" s="131">
        <f>Full!F32</f>
        <v>330</v>
      </c>
      <c r="C7" s="130" t="s">
        <v>59</v>
      </c>
      <c r="D7" s="132">
        <f>Full!F34</f>
        <v>24</v>
      </c>
      <c r="E7" s="133" t="s">
        <v>59</v>
      </c>
      <c r="F7" s="132">
        <f>Full!F33</f>
        <v>138</v>
      </c>
    </row>
    <row r="8" spans="1:6" ht="18.75" customHeight="1" x14ac:dyDescent="0.2">
      <c r="A8" s="130" t="s">
        <v>62</v>
      </c>
      <c r="B8" s="131">
        <f>Full!E32</f>
        <v>8155</v>
      </c>
      <c r="C8" s="130" t="s">
        <v>62</v>
      </c>
      <c r="D8" s="132">
        <f>Full!E34</f>
        <v>2237</v>
      </c>
      <c r="E8" s="133" t="s">
        <v>62</v>
      </c>
      <c r="F8" s="132">
        <f>Full!E33</f>
        <v>1924</v>
      </c>
    </row>
    <row r="9" spans="1:6" ht="18.75" customHeight="1" x14ac:dyDescent="0.2">
      <c r="A9" s="130"/>
      <c r="B9" s="131"/>
      <c r="C9" s="130"/>
      <c r="D9" s="132"/>
      <c r="E9" s="133"/>
      <c r="F9" s="132"/>
    </row>
    <row r="10" spans="1:6" ht="18.75" customHeight="1" x14ac:dyDescent="0.2">
      <c r="A10" s="156" t="s">
        <v>63</v>
      </c>
      <c r="B10" s="157">
        <f>Full!I32</f>
        <v>6807148</v>
      </c>
      <c r="C10" s="156" t="s">
        <v>63</v>
      </c>
      <c r="D10" s="158">
        <f>Full!I34</f>
        <v>1627565</v>
      </c>
      <c r="E10" s="159" t="s">
        <v>63</v>
      </c>
      <c r="F10" s="158">
        <f>Full!I33</f>
        <v>2312249</v>
      </c>
    </row>
    <row r="11" spans="1:6" ht="18.75" customHeight="1" x14ac:dyDescent="0.2">
      <c r="A11" s="130" t="s">
        <v>64</v>
      </c>
      <c r="B11" s="131">
        <f>Full!H32</f>
        <v>283690</v>
      </c>
      <c r="C11" s="130" t="s">
        <v>64</v>
      </c>
      <c r="D11" s="132">
        <f>Full!H34</f>
        <v>14242</v>
      </c>
      <c r="E11" s="133" t="s">
        <v>64</v>
      </c>
      <c r="F11" s="132">
        <f>Full!H33</f>
        <v>114960</v>
      </c>
    </row>
    <row r="12" spans="1:6" ht="18.75" customHeight="1" x14ac:dyDescent="0.2">
      <c r="A12" s="130" t="s">
        <v>65</v>
      </c>
      <c r="B12" s="131">
        <f>Full!K32</f>
        <v>7090938</v>
      </c>
      <c r="C12" s="130" t="s">
        <v>65</v>
      </c>
      <c r="D12" s="132">
        <f>Full!K34</f>
        <v>1641807</v>
      </c>
      <c r="E12" s="133" t="s">
        <v>65</v>
      </c>
      <c r="F12" s="132">
        <f>Full!K33</f>
        <v>2427311</v>
      </c>
    </row>
    <row r="13" spans="1:6" ht="18.75" customHeight="1" x14ac:dyDescent="0.2">
      <c r="A13" s="134"/>
      <c r="B13" s="135"/>
      <c r="C13" s="134"/>
      <c r="D13" s="136"/>
      <c r="E13" s="137"/>
      <c r="F13" s="136"/>
    </row>
    <row r="14" spans="1:6" ht="18.75" customHeight="1" x14ac:dyDescent="0.2">
      <c r="A14" s="138">
        <f>Full!L3</f>
        <v>0</v>
      </c>
      <c r="B14" s="187">
        <f>Full!L32</f>
        <v>0</v>
      </c>
      <c r="C14" s="138">
        <f>Full!L3</f>
        <v>0</v>
      </c>
      <c r="D14" s="187">
        <f>Full!L34</f>
        <v>0</v>
      </c>
      <c r="E14" s="139">
        <f>Full!L3</f>
        <v>0</v>
      </c>
      <c r="F14" s="187">
        <f>Full!L33</f>
        <v>0</v>
      </c>
    </row>
    <row r="15" spans="1:6" ht="18.75" customHeight="1" x14ac:dyDescent="0.2">
      <c r="A15" s="140">
        <f>Full!M3</f>
        <v>0</v>
      </c>
      <c r="B15" s="187">
        <f>Full!M32</f>
        <v>0</v>
      </c>
      <c r="C15" s="140">
        <f>Full!M3</f>
        <v>0</v>
      </c>
      <c r="D15" s="187">
        <f>Full!M34</f>
        <v>0</v>
      </c>
      <c r="E15" s="141">
        <f>Full!M3</f>
        <v>0</v>
      </c>
      <c r="F15" s="187">
        <f>Full!M33</f>
        <v>0</v>
      </c>
    </row>
    <row r="16" spans="1:6" ht="18.75" customHeight="1" thickBot="1" x14ac:dyDescent="0.25">
      <c r="A16" s="134"/>
      <c r="B16" s="135"/>
      <c r="C16" s="142"/>
      <c r="D16" s="143"/>
      <c r="E16" s="137"/>
      <c r="F16" s="136"/>
    </row>
    <row r="17" spans="1:6" ht="18.75" customHeight="1" thickBot="1" x14ac:dyDescent="0.25">
      <c r="A17" s="144" t="s">
        <v>66</v>
      </c>
      <c r="B17" s="145">
        <f>Full!N34</f>
        <v>735.45639403524626</v>
      </c>
      <c r="C17" s="146" t="s">
        <v>66</v>
      </c>
      <c r="D17" s="147">
        <f>Full!N32</f>
        <v>869.92306709265176</v>
      </c>
      <c r="E17" s="144" t="s">
        <v>66</v>
      </c>
      <c r="F17" s="145">
        <f>Full!N33</f>
        <v>1294.6522956326987</v>
      </c>
    </row>
    <row r="18" spans="1:6" ht="13.5" thickBot="1" x14ac:dyDescent="0.25">
      <c r="A18" s="148">
        <v>0</v>
      </c>
      <c r="B18" s="149">
        <v>0</v>
      </c>
      <c r="C18" s="148">
        <v>0</v>
      </c>
      <c r="D18" s="149"/>
      <c r="E18" s="148">
        <v>0</v>
      </c>
      <c r="F18" s="149">
        <v>0</v>
      </c>
    </row>
    <row r="19" spans="1:6" ht="22.5" customHeight="1" thickBot="1" x14ac:dyDescent="0.25">
      <c r="A19" s="150" t="s">
        <v>76</v>
      </c>
      <c r="B19" s="151">
        <f>B8+D8</f>
        <v>10392</v>
      </c>
      <c r="C19" s="152" t="s">
        <v>77</v>
      </c>
      <c r="D19" s="153">
        <v>2080</v>
      </c>
      <c r="E19" s="154"/>
      <c r="F19" s="155"/>
    </row>
    <row r="20" spans="1:6" ht="36.75" customHeight="1" x14ac:dyDescent="0.2"/>
  </sheetData>
  <mergeCells count="4">
    <mergeCell ref="E4:F4"/>
    <mergeCell ref="A1:F1"/>
    <mergeCell ref="A4:B4"/>
    <mergeCell ref="C4:D4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workbookViewId="0">
      <selection activeCell="B14" sqref="B14:B15"/>
    </sheetView>
  </sheetViews>
  <sheetFormatPr defaultRowHeight="12.75" x14ac:dyDescent="0.2"/>
  <cols>
    <col min="1" max="1" width="26.140625" style="22" customWidth="1"/>
    <col min="2" max="2" width="15.85546875" customWidth="1"/>
    <col min="3" max="3" width="5.42578125" style="22" customWidth="1"/>
    <col min="4" max="4" width="26.140625" style="22" customWidth="1"/>
    <col min="5" max="5" width="16.28515625" style="27" customWidth="1"/>
    <col min="6" max="6" width="5.42578125" customWidth="1"/>
    <col min="7" max="7" width="26.140625" style="22" customWidth="1"/>
    <col min="8" max="8" width="16.28515625" style="27" customWidth="1"/>
  </cols>
  <sheetData>
    <row r="1" spans="1:9" ht="19.5" thickBot="1" x14ac:dyDescent="0.35">
      <c r="A1" s="221" t="str">
        <f>Full!A2</f>
        <v>2021.01.01-től 2021.12.31-ig</v>
      </c>
      <c r="B1" s="222"/>
      <c r="C1" s="222"/>
      <c r="D1" s="222"/>
      <c r="E1" s="222"/>
      <c r="F1" s="222"/>
      <c r="G1" s="222"/>
      <c r="H1" s="223"/>
      <c r="I1" s="155"/>
    </row>
    <row r="2" spans="1:9" ht="18.75" x14ac:dyDescent="0.3">
      <c r="A2" s="123"/>
      <c r="B2" s="123"/>
      <c r="C2" s="123"/>
      <c r="D2" s="123"/>
      <c r="E2" s="160"/>
      <c r="F2" s="123"/>
      <c r="G2" s="123"/>
      <c r="H2" s="160"/>
      <c r="I2" s="155"/>
    </row>
    <row r="3" spans="1:9" ht="19.5" thickBot="1" x14ac:dyDescent="0.35">
      <c r="A3" s="123"/>
      <c r="B3" s="123"/>
      <c r="C3" s="123"/>
      <c r="D3" s="123"/>
      <c r="E3" s="160"/>
      <c r="F3" s="123"/>
      <c r="G3" s="123"/>
      <c r="H3" s="160"/>
      <c r="I3" s="155"/>
    </row>
    <row r="4" spans="1:9" ht="18.75" customHeight="1" thickBot="1" x14ac:dyDescent="0.35">
      <c r="A4" s="219" t="s">
        <v>7</v>
      </c>
      <c r="B4" s="220"/>
      <c r="C4" s="123"/>
      <c r="D4" s="219" t="s">
        <v>75</v>
      </c>
      <c r="E4" s="220"/>
      <c r="F4" s="123"/>
      <c r="G4" s="219" t="s">
        <v>89</v>
      </c>
      <c r="H4" s="220"/>
      <c r="I4" s="155"/>
    </row>
    <row r="5" spans="1:9" ht="18.75" customHeight="1" x14ac:dyDescent="0.3">
      <c r="A5" s="185"/>
      <c r="B5" s="186"/>
      <c r="C5" s="123"/>
      <c r="D5" s="161">
        <v>0</v>
      </c>
      <c r="E5" s="162">
        <v>0</v>
      </c>
      <c r="F5" s="123"/>
      <c r="G5" s="124"/>
      <c r="H5" s="163"/>
      <c r="I5" s="155"/>
    </row>
    <row r="6" spans="1:9" ht="18.75" customHeight="1" x14ac:dyDescent="0.3">
      <c r="A6" s="156" t="s">
        <v>60</v>
      </c>
      <c r="B6" s="158">
        <f>Full!G8</f>
        <v>503</v>
      </c>
      <c r="C6" s="123"/>
      <c r="D6" s="156" t="s">
        <v>60</v>
      </c>
      <c r="E6" s="157">
        <f>Full!G9</f>
        <v>181</v>
      </c>
      <c r="F6" s="123"/>
      <c r="G6" s="156" t="s">
        <v>60</v>
      </c>
      <c r="H6" s="157">
        <f>Full!G10</f>
        <v>2802</v>
      </c>
      <c r="I6" s="155"/>
    </row>
    <row r="7" spans="1:9" ht="18.75" customHeight="1" x14ac:dyDescent="0.3">
      <c r="A7" s="130" t="s">
        <v>59</v>
      </c>
      <c r="B7" s="132">
        <f>Full!F8</f>
        <v>244</v>
      </c>
      <c r="C7" s="123"/>
      <c r="D7" s="130" t="s">
        <v>59</v>
      </c>
      <c r="E7" s="132">
        <f>Full!F9</f>
        <v>16</v>
      </c>
      <c r="F7" s="123"/>
      <c r="G7" s="130" t="s">
        <v>59</v>
      </c>
      <c r="H7" s="132">
        <f>Full!F10</f>
        <v>1165</v>
      </c>
      <c r="I7" s="155"/>
    </row>
    <row r="8" spans="1:9" ht="18.75" customHeight="1" x14ac:dyDescent="0.3">
      <c r="A8" s="130" t="s">
        <v>62</v>
      </c>
      <c r="B8" s="132">
        <f>Full!E8</f>
        <v>747</v>
      </c>
      <c r="C8" s="123"/>
      <c r="D8" s="130" t="s">
        <v>62</v>
      </c>
      <c r="E8" s="132">
        <f>SUM(E6:E7)</f>
        <v>197</v>
      </c>
      <c r="F8" s="123"/>
      <c r="G8" s="130" t="s">
        <v>62</v>
      </c>
      <c r="H8" s="132">
        <f>Full!E10</f>
        <v>3967</v>
      </c>
      <c r="I8" s="155"/>
    </row>
    <row r="9" spans="1:9" ht="18.75" customHeight="1" x14ac:dyDescent="0.3">
      <c r="A9" s="130"/>
      <c r="B9" s="132"/>
      <c r="C9" s="123"/>
      <c r="D9" s="130"/>
      <c r="E9" s="132"/>
      <c r="F9" s="123"/>
      <c r="G9" s="130"/>
      <c r="H9" s="132"/>
      <c r="I9" s="155"/>
    </row>
    <row r="10" spans="1:9" ht="18.75" customHeight="1" x14ac:dyDescent="0.3">
      <c r="A10" s="156" t="s">
        <v>63</v>
      </c>
      <c r="B10" s="158">
        <f>Full!I8</f>
        <v>336500</v>
      </c>
      <c r="C10" s="123"/>
      <c r="D10" s="156" t="s">
        <v>63</v>
      </c>
      <c r="E10" s="157">
        <f>Full!I9</f>
        <v>280942</v>
      </c>
      <c r="F10" s="123"/>
      <c r="G10" s="156" t="s">
        <v>63</v>
      </c>
      <c r="H10" s="157">
        <f>Full!I10</f>
        <v>4515766</v>
      </c>
      <c r="I10" s="155"/>
    </row>
    <row r="11" spans="1:9" ht="18.75" customHeight="1" x14ac:dyDescent="0.3">
      <c r="A11" s="130" t="s">
        <v>64</v>
      </c>
      <c r="B11" s="132">
        <f>Full!H8</f>
        <v>1062</v>
      </c>
      <c r="C11" s="123"/>
      <c r="D11" s="130" t="s">
        <v>64</v>
      </c>
      <c r="E11" s="132">
        <f>Full!H9</f>
        <v>53312</v>
      </c>
      <c r="F11" s="123"/>
      <c r="G11" s="130" t="s">
        <v>64</v>
      </c>
      <c r="H11" s="132">
        <f>Full!H10</f>
        <v>2241888</v>
      </c>
      <c r="I11" s="155"/>
    </row>
    <row r="12" spans="1:9" ht="18.75" customHeight="1" x14ac:dyDescent="0.3">
      <c r="A12" s="130" t="s">
        <v>65</v>
      </c>
      <c r="B12" s="132">
        <f>Full!K8</f>
        <v>337858</v>
      </c>
      <c r="C12" s="123"/>
      <c r="D12" s="130" t="s">
        <v>65</v>
      </c>
      <c r="E12" s="132">
        <f>SUM(E10:E11)</f>
        <v>334254</v>
      </c>
      <c r="F12" s="123"/>
      <c r="G12" s="130" t="s">
        <v>65</v>
      </c>
      <c r="H12" s="132">
        <f>Full!K10</f>
        <v>6814444</v>
      </c>
      <c r="I12" s="155"/>
    </row>
    <row r="13" spans="1:9" ht="18.75" customHeight="1" x14ac:dyDescent="0.3">
      <c r="A13" s="134"/>
      <c r="B13" s="136"/>
      <c r="C13" s="123"/>
      <c r="D13" s="134"/>
      <c r="E13" s="164"/>
      <c r="F13" s="123"/>
      <c r="G13" s="134"/>
      <c r="H13" s="164"/>
      <c r="I13" s="155"/>
    </row>
    <row r="14" spans="1:9" ht="18.75" customHeight="1" x14ac:dyDescent="0.3">
      <c r="A14" s="138">
        <f>Full!L3</f>
        <v>0</v>
      </c>
      <c r="B14" s="187">
        <f>Full!L8</f>
        <v>0</v>
      </c>
      <c r="C14" s="123"/>
      <c r="D14" s="138">
        <f>Full!L3</f>
        <v>0</v>
      </c>
      <c r="E14" s="187">
        <f>Full!L9</f>
        <v>0</v>
      </c>
      <c r="F14" s="123"/>
      <c r="G14" s="138">
        <f>Full!L3</f>
        <v>0</v>
      </c>
      <c r="H14" s="187">
        <f>Full!L10</f>
        <v>0</v>
      </c>
      <c r="I14" s="155"/>
    </row>
    <row r="15" spans="1:9" ht="18.75" customHeight="1" x14ac:dyDescent="0.3">
      <c r="A15" s="140">
        <f>Full!M3</f>
        <v>0</v>
      </c>
      <c r="B15" s="187">
        <f>Full!M8</f>
        <v>0</v>
      </c>
      <c r="C15" s="123"/>
      <c r="D15" s="140">
        <f>Full!M3</f>
        <v>0</v>
      </c>
      <c r="E15" s="187">
        <f>Full!M9</f>
        <v>0</v>
      </c>
      <c r="F15" s="123"/>
      <c r="G15" s="140">
        <f>Full!M3</f>
        <v>0</v>
      </c>
      <c r="H15" s="187">
        <f>Full!M10</f>
        <v>0</v>
      </c>
      <c r="I15" s="155"/>
    </row>
    <row r="16" spans="1:9" ht="18.75" customHeight="1" x14ac:dyDescent="0.3">
      <c r="A16" s="134"/>
      <c r="B16" s="136"/>
      <c r="C16" s="123"/>
      <c r="D16" s="134"/>
      <c r="E16" s="164"/>
      <c r="F16" s="123"/>
      <c r="G16" s="134"/>
      <c r="H16" s="164"/>
      <c r="I16" s="155"/>
    </row>
    <row r="17" spans="1:9" ht="18.75" customHeight="1" thickBot="1" x14ac:dyDescent="0.35">
      <c r="A17" s="144" t="s">
        <v>66</v>
      </c>
      <c r="B17" s="145">
        <f>Full!N8</f>
        <v>668.98608349900599</v>
      </c>
      <c r="C17" s="123"/>
      <c r="D17" s="144" t="s">
        <v>66</v>
      </c>
      <c r="E17" s="145">
        <f>Full!N9</f>
        <v>1552.1657458563536</v>
      </c>
      <c r="F17" s="123"/>
      <c r="G17" s="144" t="s">
        <v>66</v>
      </c>
      <c r="H17" s="145">
        <f>Full!N10</f>
        <v>1611.6224125624553</v>
      </c>
      <c r="I17" s="155"/>
    </row>
    <row r="18" spans="1:9" ht="19.5" thickBot="1" x14ac:dyDescent="0.35">
      <c r="A18" s="148"/>
      <c r="B18" s="149"/>
      <c r="C18" s="165"/>
      <c r="D18" s="148"/>
      <c r="E18" s="166"/>
      <c r="F18" s="165"/>
      <c r="G18" s="148"/>
      <c r="H18" s="166"/>
      <c r="I18" s="155"/>
    </row>
    <row r="19" spans="1:9" ht="16.5" thickBot="1" x14ac:dyDescent="0.25">
      <c r="A19" s="150" t="s">
        <v>76</v>
      </c>
      <c r="B19" s="151">
        <f>B8+E8+Full!E5</f>
        <v>1828</v>
      </c>
      <c r="C19" s="167"/>
      <c r="D19" s="152" t="s">
        <v>77</v>
      </c>
      <c r="E19" s="168">
        <v>1560</v>
      </c>
      <c r="F19" s="155"/>
      <c r="G19" s="154"/>
      <c r="H19" s="169"/>
      <c r="I19" s="155"/>
    </row>
    <row r="20" spans="1:9" ht="13.5" thickBot="1" x14ac:dyDescent="0.25">
      <c r="A20" s="148"/>
      <c r="B20" s="149"/>
      <c r="C20" s="148"/>
      <c r="D20" s="148"/>
      <c r="E20" s="166"/>
      <c r="F20" s="149"/>
      <c r="G20" s="148"/>
      <c r="H20" s="166"/>
      <c r="I20" s="155"/>
    </row>
    <row r="21" spans="1:9" ht="19.5" thickBot="1" x14ac:dyDescent="0.35">
      <c r="A21" s="221" t="str">
        <f>Full!A2</f>
        <v>2021.01.01-től 2021.12.31-ig</v>
      </c>
      <c r="B21" s="222"/>
      <c r="C21" s="222"/>
      <c r="D21" s="222"/>
      <c r="E21" s="223"/>
      <c r="F21" s="170"/>
      <c r="G21" s="171"/>
      <c r="H21" s="172"/>
      <c r="I21" s="155"/>
    </row>
    <row r="22" spans="1:9" ht="13.5" thickBot="1" x14ac:dyDescent="0.25">
      <c r="A22" s="148"/>
      <c r="B22" s="149"/>
      <c r="C22" s="148"/>
      <c r="D22" s="148"/>
      <c r="E22" s="166"/>
      <c r="F22" s="149"/>
      <c r="G22" s="148">
        <v>0</v>
      </c>
      <c r="H22" s="166"/>
      <c r="I22" s="155"/>
    </row>
    <row r="23" spans="1:9" ht="18.75" customHeight="1" thickBot="1" x14ac:dyDescent="0.25">
      <c r="A23" s="219" t="s">
        <v>72</v>
      </c>
      <c r="B23" s="220"/>
      <c r="C23" s="161"/>
      <c r="D23" s="219" t="s">
        <v>113</v>
      </c>
      <c r="E23" s="220"/>
      <c r="F23" s="155"/>
      <c r="G23" s="154"/>
      <c r="H23" s="169"/>
      <c r="I23" s="155"/>
    </row>
    <row r="24" spans="1:9" ht="18.75" customHeight="1" x14ac:dyDescent="0.3">
      <c r="A24" s="161"/>
      <c r="B24" s="173"/>
      <c r="C24" s="161"/>
      <c r="D24" s="161"/>
      <c r="E24" s="173"/>
      <c r="F24" s="123"/>
      <c r="G24" s="128"/>
      <c r="H24" s="174"/>
      <c r="I24" s="155"/>
    </row>
    <row r="25" spans="1:9" ht="18.75" x14ac:dyDescent="0.2">
      <c r="A25" s="156" t="s">
        <v>60</v>
      </c>
      <c r="B25" s="157">
        <f>Full!G6</f>
        <v>1903</v>
      </c>
      <c r="C25" s="161"/>
      <c r="D25" s="156" t="s">
        <v>60</v>
      </c>
      <c r="E25" s="157">
        <f>Full!G7</f>
        <v>1243</v>
      </c>
      <c r="F25" s="155"/>
      <c r="G25" s="154"/>
      <c r="H25" s="169"/>
      <c r="I25" s="155"/>
    </row>
    <row r="26" spans="1:9" ht="18.75" x14ac:dyDescent="0.2">
      <c r="A26" s="130" t="s">
        <v>59</v>
      </c>
      <c r="B26" s="132">
        <f>Full!F6</f>
        <v>6</v>
      </c>
      <c r="C26" s="161"/>
      <c r="D26" s="130" t="s">
        <v>59</v>
      </c>
      <c r="E26" s="132">
        <f>Full!F7</f>
        <v>36</v>
      </c>
      <c r="F26" s="155"/>
      <c r="G26" s="154"/>
      <c r="H26" s="169"/>
      <c r="I26" s="155"/>
    </row>
    <row r="27" spans="1:9" ht="18.75" x14ac:dyDescent="0.2">
      <c r="A27" s="130" t="s">
        <v>62</v>
      </c>
      <c r="B27" s="132">
        <f>Full!E6</f>
        <v>1909</v>
      </c>
      <c r="C27" s="161"/>
      <c r="D27" s="130" t="s">
        <v>62</v>
      </c>
      <c r="E27" s="132">
        <f>Full!E7</f>
        <v>1279</v>
      </c>
      <c r="F27" s="155"/>
      <c r="G27" s="154"/>
      <c r="H27" s="169"/>
      <c r="I27" s="155"/>
    </row>
    <row r="28" spans="1:9" ht="18.75" x14ac:dyDescent="0.2">
      <c r="A28" s="130"/>
      <c r="B28" s="132"/>
      <c r="C28" s="161"/>
      <c r="D28" s="130"/>
      <c r="E28" s="132"/>
      <c r="F28" s="155"/>
      <c r="G28" s="154"/>
      <c r="H28" s="169"/>
      <c r="I28" s="155"/>
    </row>
    <row r="29" spans="1:9" ht="18.75" x14ac:dyDescent="0.2">
      <c r="A29" s="156" t="s">
        <v>63</v>
      </c>
      <c r="B29" s="157">
        <f>Full!I6</f>
        <v>3073396</v>
      </c>
      <c r="C29" s="161"/>
      <c r="D29" s="156" t="s">
        <v>63</v>
      </c>
      <c r="E29" s="157">
        <f>Full!I7</f>
        <v>1731128</v>
      </c>
      <c r="F29" s="155"/>
      <c r="G29" s="154"/>
      <c r="H29" s="169"/>
      <c r="I29" s="155"/>
    </row>
    <row r="30" spans="1:9" ht="18.75" x14ac:dyDescent="0.2">
      <c r="A30" s="130" t="s">
        <v>64</v>
      </c>
      <c r="B30" s="132">
        <f>Full!H6</f>
        <v>5487</v>
      </c>
      <c r="C30" s="161"/>
      <c r="D30" s="130" t="s">
        <v>64</v>
      </c>
      <c r="E30" s="132">
        <f>Full!H7</f>
        <v>27980</v>
      </c>
      <c r="F30" s="155"/>
      <c r="G30" s="154"/>
      <c r="H30" s="169"/>
      <c r="I30" s="155"/>
    </row>
    <row r="31" spans="1:9" ht="18.75" x14ac:dyDescent="0.2">
      <c r="A31" s="130" t="s">
        <v>65</v>
      </c>
      <c r="B31" s="132">
        <f>Full!K6</f>
        <v>3235407</v>
      </c>
      <c r="C31" s="161"/>
      <c r="D31" s="130" t="s">
        <v>65</v>
      </c>
      <c r="E31" s="132">
        <f>Full!K7</f>
        <v>1842168</v>
      </c>
      <c r="F31" s="155"/>
      <c r="G31" s="154"/>
      <c r="H31" s="169"/>
      <c r="I31" s="155"/>
    </row>
    <row r="32" spans="1:9" x14ac:dyDescent="0.2">
      <c r="A32" s="134"/>
      <c r="B32" s="136"/>
      <c r="C32" s="161"/>
      <c r="D32" s="134"/>
      <c r="E32" s="136"/>
      <c r="F32" s="155"/>
      <c r="G32" s="154"/>
      <c r="H32" s="169"/>
      <c r="I32" s="155"/>
    </row>
    <row r="33" spans="1:9" ht="18.75" x14ac:dyDescent="0.2">
      <c r="A33" s="138">
        <f>Full!L3</f>
        <v>0</v>
      </c>
      <c r="B33" s="187">
        <f>Full!L6</f>
        <v>0</v>
      </c>
      <c r="C33" s="161"/>
      <c r="D33" s="138">
        <f>Full!L3</f>
        <v>0</v>
      </c>
      <c r="E33" s="187">
        <f>Full!L7</f>
        <v>0</v>
      </c>
      <c r="F33" s="155"/>
      <c r="G33" s="154"/>
      <c r="H33" s="169"/>
      <c r="I33" s="155"/>
    </row>
    <row r="34" spans="1:9" ht="18.75" x14ac:dyDescent="0.2">
      <c r="A34" s="130">
        <f>Full!M3</f>
        <v>0</v>
      </c>
      <c r="B34" s="187">
        <f>Full!M6</f>
        <v>0</v>
      </c>
      <c r="C34" s="161"/>
      <c r="D34" s="140">
        <f>Full!M3</f>
        <v>0</v>
      </c>
      <c r="E34" s="187">
        <f>Full!M7</f>
        <v>0</v>
      </c>
      <c r="F34" s="155"/>
      <c r="G34" s="154"/>
      <c r="H34" s="169"/>
      <c r="I34" s="155"/>
    </row>
    <row r="35" spans="1:9" x14ac:dyDescent="0.2">
      <c r="A35" s="134"/>
      <c r="B35" s="136"/>
      <c r="C35" s="161"/>
      <c r="D35" s="134"/>
      <c r="E35" s="136"/>
      <c r="F35" s="155"/>
      <c r="G35" s="154"/>
      <c r="H35" s="169"/>
      <c r="I35" s="155"/>
    </row>
    <row r="36" spans="1:9" ht="19.5" thickBot="1" x14ac:dyDescent="0.25">
      <c r="A36" s="144" t="s">
        <v>66</v>
      </c>
      <c r="B36" s="145">
        <f>Full!N6</f>
        <v>1615.0267997898056</v>
      </c>
      <c r="C36" s="161"/>
      <c r="D36" s="144" t="s">
        <v>66</v>
      </c>
      <c r="E36" s="145">
        <f>Full!N7</f>
        <v>1392.7015285599357</v>
      </c>
      <c r="F36" s="155"/>
      <c r="G36" s="154"/>
      <c r="H36" s="169"/>
      <c r="I36" s="155"/>
    </row>
    <row r="37" spans="1:9" ht="13.5" thickBot="1" x14ac:dyDescent="0.25">
      <c r="A37" s="161">
        <v>0</v>
      </c>
      <c r="B37" s="173">
        <v>0</v>
      </c>
      <c r="C37" s="161"/>
      <c r="D37" s="175"/>
      <c r="E37" s="176"/>
      <c r="F37" s="155"/>
      <c r="G37" s="154"/>
      <c r="H37" s="169"/>
      <c r="I37" s="155"/>
    </row>
    <row r="38" spans="1:9" ht="16.5" thickBot="1" x14ac:dyDescent="0.25">
      <c r="A38" s="150" t="s">
        <v>76</v>
      </c>
      <c r="B38" s="151">
        <f>B25</f>
        <v>1903</v>
      </c>
      <c r="C38" s="167"/>
      <c r="D38" s="152" t="s">
        <v>77</v>
      </c>
      <c r="E38" s="177">
        <v>1040</v>
      </c>
      <c r="F38" s="155"/>
      <c r="G38" s="154"/>
      <c r="H38" s="169"/>
      <c r="I38" s="155"/>
    </row>
  </sheetData>
  <mergeCells count="7">
    <mergeCell ref="D4:E4"/>
    <mergeCell ref="G4:H4"/>
    <mergeCell ref="A1:H1"/>
    <mergeCell ref="A23:B23"/>
    <mergeCell ref="A4:B4"/>
    <mergeCell ref="A21:E21"/>
    <mergeCell ref="D23:E23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opLeftCell="A7" zoomScaleNormal="100" workbookViewId="0">
      <selection activeCell="B13" sqref="B13:B14"/>
    </sheetView>
  </sheetViews>
  <sheetFormatPr defaultRowHeight="12.75" x14ac:dyDescent="0.2"/>
  <cols>
    <col min="1" max="1" width="26.140625" style="22" customWidth="1"/>
    <col min="2" max="2" width="15.85546875" customWidth="1"/>
    <col min="3" max="3" width="5.42578125" style="22" customWidth="1"/>
    <col min="4" max="4" width="26.140625" style="22" customWidth="1"/>
    <col min="5" max="5" width="16.28515625" style="27" customWidth="1"/>
    <col min="6" max="6" width="5.5703125" customWidth="1"/>
    <col min="7" max="7" width="26.140625" style="22" customWidth="1"/>
    <col min="8" max="8" width="16.28515625" style="27" customWidth="1"/>
    <col min="10" max="10" width="26.140625" style="22" customWidth="1"/>
    <col min="11" max="11" width="16.28515625" style="27" customWidth="1"/>
  </cols>
  <sheetData>
    <row r="1" spans="1:11" ht="19.5" thickBot="1" x14ac:dyDescent="0.35">
      <c r="A1" s="221" t="str">
        <f>Full!A2</f>
        <v>2021.01.01-től 2021.12.31-ig</v>
      </c>
      <c r="B1" s="222"/>
      <c r="C1" s="222"/>
      <c r="D1" s="222"/>
      <c r="E1" s="223"/>
      <c r="F1" s="170"/>
      <c r="G1" s="170"/>
      <c r="H1" s="170"/>
      <c r="I1" s="170"/>
      <c r="J1" s="13"/>
      <c r="K1" s="13"/>
    </row>
    <row r="2" spans="1:11" ht="19.5" thickBot="1" x14ac:dyDescent="0.35">
      <c r="A2" s="123"/>
      <c r="B2" s="123"/>
      <c r="C2" s="123"/>
      <c r="D2" s="123"/>
      <c r="E2" s="123"/>
      <c r="F2" s="123"/>
      <c r="G2" s="123"/>
      <c r="H2" s="160"/>
      <c r="I2" s="123"/>
      <c r="J2" s="35"/>
      <c r="K2" s="24"/>
    </row>
    <row r="3" spans="1:11" ht="18.75" customHeight="1" thickBot="1" x14ac:dyDescent="0.35">
      <c r="A3" s="219" t="s">
        <v>70</v>
      </c>
      <c r="B3" s="220"/>
      <c r="C3" s="123"/>
      <c r="D3" s="219" t="s">
        <v>110</v>
      </c>
      <c r="E3" s="220"/>
      <c r="F3" s="123"/>
      <c r="G3" s="154"/>
      <c r="H3" s="169"/>
      <c r="I3" s="155"/>
    </row>
    <row r="4" spans="1:11" ht="18.75" customHeight="1" x14ac:dyDescent="0.3">
      <c r="A4" s="124"/>
      <c r="B4" s="129"/>
      <c r="C4" s="123"/>
      <c r="D4" s="124"/>
      <c r="E4" s="129"/>
      <c r="F4" s="123"/>
      <c r="G4" s="154"/>
      <c r="H4" s="169"/>
      <c r="I4" s="155"/>
    </row>
    <row r="5" spans="1:11" ht="18.75" customHeight="1" x14ac:dyDescent="0.3">
      <c r="A5" s="156" t="s">
        <v>60</v>
      </c>
      <c r="B5" s="158">
        <f>Full!G41</f>
        <v>4851</v>
      </c>
      <c r="C5" s="123"/>
      <c r="D5" s="156" t="s">
        <v>60</v>
      </c>
      <c r="E5" s="158">
        <f>Full!G42</f>
        <v>2</v>
      </c>
      <c r="F5" s="123"/>
      <c r="G5" s="154"/>
      <c r="H5" s="169"/>
      <c r="I5" s="155"/>
    </row>
    <row r="6" spans="1:11" ht="18.75" customHeight="1" x14ac:dyDescent="0.3">
      <c r="A6" s="130" t="s">
        <v>59</v>
      </c>
      <c r="B6" s="132">
        <f>Full!F41</f>
        <v>195</v>
      </c>
      <c r="C6" s="123"/>
      <c r="D6" s="130" t="s">
        <v>59</v>
      </c>
      <c r="E6" s="132">
        <f>Full!F42</f>
        <v>0</v>
      </c>
      <c r="F6" s="123"/>
      <c r="G6" s="154"/>
      <c r="H6" s="169"/>
      <c r="I6" s="155"/>
    </row>
    <row r="7" spans="1:11" ht="18.75" customHeight="1" x14ac:dyDescent="0.3">
      <c r="A7" s="130" t="s">
        <v>62</v>
      </c>
      <c r="B7" s="132">
        <f>Full!E41</f>
        <v>5046</v>
      </c>
      <c r="C7" s="123"/>
      <c r="D7" s="130" t="s">
        <v>62</v>
      </c>
      <c r="E7" s="132">
        <f>Full!E42</f>
        <v>2</v>
      </c>
      <c r="F7" s="123"/>
      <c r="G7" s="154"/>
      <c r="H7" s="169"/>
      <c r="I7" s="155"/>
    </row>
    <row r="8" spans="1:11" ht="18.75" customHeight="1" x14ac:dyDescent="0.3">
      <c r="A8" s="130"/>
      <c r="B8" s="132"/>
      <c r="C8" s="123"/>
      <c r="D8" s="130"/>
      <c r="E8" s="132"/>
      <c r="F8" s="123"/>
      <c r="G8" s="154"/>
      <c r="H8" s="169"/>
      <c r="I8" s="155"/>
    </row>
    <row r="9" spans="1:11" ht="18.75" customHeight="1" x14ac:dyDescent="0.3">
      <c r="A9" s="156" t="s">
        <v>63</v>
      </c>
      <c r="B9" s="158">
        <f>Full!I41</f>
        <v>11884854</v>
      </c>
      <c r="C9" s="123"/>
      <c r="D9" s="156" t="s">
        <v>63</v>
      </c>
      <c r="E9" s="158">
        <f>Full!I42</f>
        <v>4752</v>
      </c>
      <c r="F9" s="123"/>
      <c r="G9" s="154"/>
      <c r="H9" s="169"/>
      <c r="I9" s="155"/>
    </row>
    <row r="10" spans="1:11" ht="18.75" customHeight="1" x14ac:dyDescent="0.3">
      <c r="A10" s="130" t="s">
        <v>64</v>
      </c>
      <c r="B10" s="132">
        <f>Full!H41</f>
        <v>187556</v>
      </c>
      <c r="C10" s="123"/>
      <c r="D10" s="130" t="s">
        <v>64</v>
      </c>
      <c r="E10" s="132">
        <f>Full!H42</f>
        <v>0</v>
      </c>
      <c r="F10" s="123"/>
      <c r="G10" s="154"/>
      <c r="H10" s="169"/>
      <c r="I10" s="155"/>
    </row>
    <row r="11" spans="1:11" ht="18.75" customHeight="1" x14ac:dyDescent="0.3">
      <c r="A11" s="130" t="s">
        <v>65</v>
      </c>
      <c r="B11" s="132">
        <f>Full!K41</f>
        <v>12072896</v>
      </c>
      <c r="C11" s="123"/>
      <c r="D11" s="130" t="s">
        <v>65</v>
      </c>
      <c r="E11" s="132">
        <f>Full!K42</f>
        <v>4752</v>
      </c>
      <c r="F11" s="123"/>
      <c r="G11" s="154"/>
      <c r="H11" s="169"/>
      <c r="I11" s="155"/>
    </row>
    <row r="12" spans="1:11" ht="18.75" customHeight="1" x14ac:dyDescent="0.3">
      <c r="A12" s="134"/>
      <c r="B12" s="136"/>
      <c r="C12" s="123"/>
      <c r="D12" s="134"/>
      <c r="E12" s="136"/>
      <c r="F12" s="123"/>
      <c r="G12" s="154"/>
      <c r="H12" s="169"/>
      <c r="I12" s="155"/>
    </row>
    <row r="13" spans="1:11" ht="18.75" customHeight="1" x14ac:dyDescent="0.3">
      <c r="A13" s="138">
        <f>Full!L3</f>
        <v>0</v>
      </c>
      <c r="B13" s="187">
        <f>Full!L41</f>
        <v>0</v>
      </c>
      <c r="C13" s="123"/>
      <c r="D13" s="138">
        <f>Full!L3</f>
        <v>0</v>
      </c>
      <c r="E13" s="187">
        <f>Full!L42</f>
        <v>0</v>
      </c>
      <c r="F13" s="123"/>
      <c r="G13" s="154"/>
      <c r="H13" s="169"/>
      <c r="I13" s="155"/>
    </row>
    <row r="14" spans="1:11" ht="18.75" customHeight="1" x14ac:dyDescent="0.3">
      <c r="A14" s="130">
        <f>Full!M3</f>
        <v>0</v>
      </c>
      <c r="B14" s="187">
        <f>Full!M41</f>
        <v>0</v>
      </c>
      <c r="C14" s="123"/>
      <c r="D14" s="140">
        <f>Full!M3</f>
        <v>0</v>
      </c>
      <c r="E14" s="187">
        <f>Full!M42</f>
        <v>0</v>
      </c>
      <c r="F14" s="123"/>
      <c r="G14" s="154"/>
      <c r="H14" s="169"/>
      <c r="I14" s="155"/>
    </row>
    <row r="15" spans="1:11" ht="18.75" customHeight="1" x14ac:dyDescent="0.3">
      <c r="A15" s="134"/>
      <c r="B15" s="136"/>
      <c r="C15" s="123"/>
      <c r="D15" s="134"/>
      <c r="E15" s="136"/>
      <c r="F15" s="123"/>
      <c r="G15" s="154"/>
      <c r="H15" s="169"/>
      <c r="I15" s="155"/>
    </row>
    <row r="16" spans="1:11" ht="18.75" customHeight="1" thickBot="1" x14ac:dyDescent="0.35">
      <c r="A16" s="144" t="s">
        <v>66</v>
      </c>
      <c r="B16" s="145">
        <f>Full!N41</f>
        <v>2449.9802102659246</v>
      </c>
      <c r="C16" s="123"/>
      <c r="D16" s="144" t="s">
        <v>66</v>
      </c>
      <c r="E16" s="145">
        <f>Full!N42</f>
        <v>2376</v>
      </c>
      <c r="F16" s="123"/>
      <c r="G16" s="154"/>
      <c r="H16" s="169"/>
      <c r="I16" s="155"/>
    </row>
    <row r="17" spans="1:11" ht="19.5" thickBot="1" x14ac:dyDescent="0.35">
      <c r="A17" s="148"/>
      <c r="B17" s="149"/>
      <c r="C17" s="165"/>
      <c r="D17" s="148"/>
      <c r="E17" s="166"/>
      <c r="F17" s="165"/>
      <c r="G17" s="148">
        <v>0</v>
      </c>
      <c r="H17" s="166">
        <v>0</v>
      </c>
      <c r="I17" s="155"/>
      <c r="J17" s="21"/>
      <c r="K17" s="26"/>
    </row>
    <row r="18" spans="1:11" ht="19.5" thickBot="1" x14ac:dyDescent="0.35">
      <c r="A18" s="226" t="s">
        <v>71</v>
      </c>
      <c r="B18" s="227"/>
      <c r="C18" s="123"/>
      <c r="D18" s="226" t="s">
        <v>54</v>
      </c>
      <c r="E18" s="227"/>
      <c r="F18" s="155"/>
      <c r="G18" s="154"/>
      <c r="H18" s="169"/>
      <c r="I18" s="155"/>
    </row>
    <row r="19" spans="1:11" ht="18.75" x14ac:dyDescent="0.3">
      <c r="A19" s="124"/>
      <c r="B19" s="163"/>
      <c r="C19" s="123"/>
      <c r="D19" s="124"/>
      <c r="E19" s="163"/>
      <c r="F19" s="155"/>
      <c r="G19" s="154"/>
      <c r="H19" s="169"/>
      <c r="I19" s="155"/>
    </row>
    <row r="20" spans="1:11" ht="18.75" x14ac:dyDescent="0.3">
      <c r="A20" s="156" t="s">
        <v>60</v>
      </c>
      <c r="B20" s="158">
        <f>Full!G38</f>
        <v>3083</v>
      </c>
      <c r="C20" s="123"/>
      <c r="D20" s="156" t="s">
        <v>60</v>
      </c>
      <c r="E20" s="158">
        <f>Full!G37</f>
        <v>70</v>
      </c>
      <c r="F20" s="155"/>
      <c r="G20" s="154"/>
      <c r="H20" s="169"/>
      <c r="I20" s="155"/>
    </row>
    <row r="21" spans="1:11" ht="18.75" x14ac:dyDescent="0.3">
      <c r="A21" s="130" t="s">
        <v>59</v>
      </c>
      <c r="B21" s="132">
        <f>Full!F38</f>
        <v>15</v>
      </c>
      <c r="C21" s="123"/>
      <c r="D21" s="130" t="s">
        <v>59</v>
      </c>
      <c r="E21" s="132">
        <f>Full!F37</f>
        <v>1</v>
      </c>
      <c r="F21" s="155"/>
      <c r="G21" s="154"/>
      <c r="H21" s="169"/>
      <c r="I21" s="155"/>
    </row>
    <row r="22" spans="1:11" ht="18.75" x14ac:dyDescent="0.3">
      <c r="A22" s="130" t="s">
        <v>62</v>
      </c>
      <c r="B22" s="132">
        <f>Full!E38</f>
        <v>3098</v>
      </c>
      <c r="C22" s="123"/>
      <c r="D22" s="130" t="s">
        <v>62</v>
      </c>
      <c r="E22" s="132">
        <f>Full!E37</f>
        <v>71</v>
      </c>
      <c r="F22" s="155"/>
      <c r="G22" s="154"/>
      <c r="H22" s="169"/>
      <c r="I22" s="155"/>
    </row>
    <row r="23" spans="1:11" ht="18.75" x14ac:dyDescent="0.3">
      <c r="A23" s="130"/>
      <c r="B23" s="132"/>
      <c r="C23" s="123"/>
      <c r="D23" s="130"/>
      <c r="E23" s="132"/>
      <c r="F23" s="155"/>
      <c r="G23" s="154"/>
      <c r="H23" s="169"/>
      <c r="I23" s="155"/>
    </row>
    <row r="24" spans="1:11" ht="18.75" x14ac:dyDescent="0.3">
      <c r="A24" s="156" t="s">
        <v>63</v>
      </c>
      <c r="B24" s="158">
        <f>Full!I38</f>
        <v>3389195</v>
      </c>
      <c r="C24" s="123"/>
      <c r="D24" s="156" t="s">
        <v>63</v>
      </c>
      <c r="E24" s="158">
        <f>Full!I37</f>
        <v>131574</v>
      </c>
      <c r="F24" s="155"/>
      <c r="G24" s="154"/>
      <c r="H24" s="169"/>
      <c r="I24" s="155"/>
    </row>
    <row r="25" spans="1:11" ht="18.75" x14ac:dyDescent="0.3">
      <c r="A25" s="130" t="s">
        <v>64</v>
      </c>
      <c r="B25" s="132">
        <f>Full!H38</f>
        <v>0</v>
      </c>
      <c r="C25" s="123"/>
      <c r="D25" s="130" t="s">
        <v>64</v>
      </c>
      <c r="E25" s="132">
        <f>Full!H37</f>
        <v>1100</v>
      </c>
      <c r="F25" s="155"/>
      <c r="G25" s="154"/>
      <c r="H25" s="169"/>
      <c r="I25" s="155"/>
    </row>
    <row r="26" spans="1:11" ht="18.75" x14ac:dyDescent="0.3">
      <c r="A26" s="130" t="s">
        <v>65</v>
      </c>
      <c r="B26" s="132">
        <f>Full!K38</f>
        <v>3389195</v>
      </c>
      <c r="C26" s="123"/>
      <c r="D26" s="130" t="s">
        <v>65</v>
      </c>
      <c r="E26" s="132">
        <f>Full!K37</f>
        <v>132674</v>
      </c>
      <c r="F26" s="155"/>
      <c r="G26" s="154"/>
      <c r="H26" s="169"/>
      <c r="I26" s="155"/>
    </row>
    <row r="27" spans="1:11" ht="18.75" x14ac:dyDescent="0.3">
      <c r="A27" s="134"/>
      <c r="B27" s="164"/>
      <c r="C27" s="123"/>
      <c r="D27" s="134"/>
      <c r="E27" s="164"/>
      <c r="F27" s="155"/>
      <c r="G27" s="154"/>
      <c r="H27" s="169"/>
      <c r="I27" s="155"/>
    </row>
    <row r="28" spans="1:11" ht="18.75" x14ac:dyDescent="0.3">
      <c r="A28" s="140">
        <f>Full!L3</f>
        <v>0</v>
      </c>
      <c r="B28" s="187">
        <f>Full!L38</f>
        <v>0</v>
      </c>
      <c r="C28" s="123"/>
      <c r="D28" s="140">
        <f>Full!L3</f>
        <v>0</v>
      </c>
      <c r="E28" s="187">
        <f>Full!L37</f>
        <v>0</v>
      </c>
      <c r="F28" s="155"/>
      <c r="G28" s="154"/>
      <c r="H28" s="169"/>
      <c r="I28" s="155"/>
    </row>
    <row r="29" spans="1:11" ht="18.75" x14ac:dyDescent="0.3">
      <c r="A29" s="140">
        <f>Full!M3</f>
        <v>0</v>
      </c>
      <c r="B29" s="187">
        <f>Full!M38</f>
        <v>0</v>
      </c>
      <c r="C29" s="123"/>
      <c r="D29" s="140">
        <f>Full!M3</f>
        <v>0</v>
      </c>
      <c r="E29" s="187">
        <f>Full!M37</f>
        <v>0</v>
      </c>
      <c r="F29" s="155"/>
      <c r="G29" s="154"/>
      <c r="H29" s="169"/>
      <c r="I29" s="155"/>
    </row>
    <row r="30" spans="1:11" ht="18.75" x14ac:dyDescent="0.3">
      <c r="A30" s="134"/>
      <c r="B30" s="164"/>
      <c r="C30" s="123"/>
      <c r="D30" s="134"/>
      <c r="E30" s="164"/>
      <c r="F30" s="155"/>
      <c r="G30" s="154"/>
      <c r="H30" s="169"/>
      <c r="I30" s="155"/>
    </row>
    <row r="31" spans="1:11" ht="19.5" thickBot="1" x14ac:dyDescent="0.35">
      <c r="A31" s="144" t="s">
        <v>66</v>
      </c>
      <c r="B31" s="145">
        <f>Full!N38</f>
        <v>1099.31722348362</v>
      </c>
      <c r="C31" s="123"/>
      <c r="D31" s="144" t="s">
        <v>66</v>
      </c>
      <c r="E31" s="145">
        <f>Full!N37</f>
        <v>1879.6285714285714</v>
      </c>
      <c r="F31" s="155"/>
      <c r="G31" s="154"/>
      <c r="H31" s="169"/>
      <c r="I31" s="155"/>
    </row>
    <row r="32" spans="1:11" x14ac:dyDescent="0.2">
      <c r="A32" s="154"/>
      <c r="B32" s="155"/>
      <c r="C32" s="154"/>
      <c r="D32" s="154"/>
      <c r="E32" s="169"/>
      <c r="F32" s="155"/>
      <c r="G32" s="154"/>
      <c r="H32" s="169"/>
      <c r="I32" s="155"/>
    </row>
    <row r="33" spans="1:9" x14ac:dyDescent="0.2">
      <c r="A33" s="154"/>
      <c r="B33" s="155"/>
      <c r="C33" s="154"/>
      <c r="D33" s="154"/>
      <c r="E33" s="169"/>
      <c r="F33" s="155"/>
      <c r="G33" s="154"/>
      <c r="H33" s="169"/>
      <c r="I33" s="155"/>
    </row>
    <row r="34" spans="1:9" x14ac:dyDescent="0.2">
      <c r="A34" s="154"/>
      <c r="B34" s="155"/>
      <c r="C34" s="154"/>
      <c r="D34" s="154"/>
      <c r="E34" s="169"/>
      <c r="F34" s="155"/>
      <c r="G34" s="154"/>
      <c r="H34" s="169"/>
      <c r="I34" s="155"/>
    </row>
    <row r="35" spans="1:9" x14ac:dyDescent="0.2">
      <c r="A35" s="154"/>
      <c r="B35" s="155"/>
      <c r="C35" s="154"/>
      <c r="D35" s="154"/>
      <c r="E35" s="169"/>
      <c r="F35" s="155"/>
      <c r="G35" s="154"/>
      <c r="H35" s="169"/>
      <c r="I35" s="155"/>
    </row>
    <row r="36" spans="1:9" x14ac:dyDescent="0.2">
      <c r="A36" s="154"/>
      <c r="B36" s="155"/>
      <c r="C36" s="154"/>
      <c r="D36" s="154"/>
      <c r="E36" s="169"/>
      <c r="F36" s="155"/>
      <c r="G36" s="154"/>
      <c r="H36" s="169"/>
      <c r="I36" s="155"/>
    </row>
    <row r="37" spans="1:9" x14ac:dyDescent="0.2">
      <c r="A37" s="154"/>
      <c r="B37" s="155"/>
      <c r="C37" s="154"/>
      <c r="D37" s="154"/>
      <c r="E37" s="169"/>
      <c r="F37" s="155"/>
      <c r="G37" s="154"/>
      <c r="H37" s="169"/>
      <c r="I37" s="155"/>
    </row>
    <row r="38" spans="1:9" x14ac:dyDescent="0.2">
      <c r="A38" s="154"/>
      <c r="B38" s="155"/>
      <c r="C38" s="154"/>
      <c r="D38" s="154"/>
      <c r="E38" s="169"/>
      <c r="F38" s="155"/>
      <c r="G38" s="154"/>
      <c r="H38" s="169"/>
      <c r="I38" s="155"/>
    </row>
  </sheetData>
  <mergeCells count="5">
    <mergeCell ref="A18:B18"/>
    <mergeCell ref="A3:B3"/>
    <mergeCell ref="D18:E18"/>
    <mergeCell ref="D3:E3"/>
    <mergeCell ref="A1:E1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workbookViewId="0">
      <selection activeCell="I14" sqref="I14"/>
    </sheetView>
  </sheetViews>
  <sheetFormatPr defaultRowHeight="12.75" x14ac:dyDescent="0.2"/>
  <cols>
    <col min="1" max="1" width="26.140625" style="22" customWidth="1"/>
    <col min="2" max="2" width="15.85546875" customWidth="1"/>
    <col min="3" max="3" width="5" style="22" customWidth="1"/>
    <col min="4" max="4" width="26.140625" style="22" customWidth="1"/>
    <col min="5" max="5" width="16.28515625" style="27" customWidth="1"/>
    <col min="8" max="8" width="9.140625" style="27"/>
  </cols>
  <sheetData>
    <row r="1" spans="1:9" ht="19.5" thickBot="1" x14ac:dyDescent="0.35">
      <c r="A1" s="221" t="str">
        <f>Full!A2</f>
        <v>2021.01.01-től 2021.12.31-ig</v>
      </c>
      <c r="B1" s="222"/>
      <c r="C1" s="222"/>
      <c r="D1" s="222"/>
      <c r="E1" s="223"/>
      <c r="F1" s="154"/>
      <c r="G1" s="155"/>
      <c r="H1" s="169"/>
      <c r="I1" s="155"/>
    </row>
    <row r="2" spans="1:9" ht="18" customHeight="1" x14ac:dyDescent="0.2">
      <c r="A2" s="228">
        <v>0</v>
      </c>
      <c r="B2" s="228"/>
      <c r="C2" s="228"/>
      <c r="D2" s="228"/>
      <c r="E2" s="228"/>
      <c r="F2" s="155"/>
      <c r="G2" s="155"/>
      <c r="H2" s="169"/>
      <c r="I2" s="155"/>
    </row>
    <row r="3" spans="1:9" ht="14.25" customHeight="1" thickBot="1" x14ac:dyDescent="0.25">
      <c r="A3" s="229"/>
      <c r="B3" s="229"/>
      <c r="C3" s="229"/>
      <c r="D3" s="229"/>
      <c r="E3" s="229"/>
      <c r="F3" s="155"/>
      <c r="G3" s="155"/>
      <c r="H3" s="169"/>
      <c r="I3" s="155"/>
    </row>
    <row r="4" spans="1:9" ht="36.75" customHeight="1" thickBot="1" x14ac:dyDescent="0.25">
      <c r="A4" s="219" t="s">
        <v>37</v>
      </c>
      <c r="B4" s="220"/>
      <c r="C4" s="178"/>
      <c r="D4" s="219" t="s">
        <v>39</v>
      </c>
      <c r="E4" s="220"/>
      <c r="F4" s="155"/>
      <c r="G4" s="155"/>
      <c r="H4" s="169"/>
      <c r="I4" s="155"/>
    </row>
    <row r="5" spans="1:9" ht="18.75" x14ac:dyDescent="0.2">
      <c r="A5" s="161"/>
      <c r="B5" s="173"/>
      <c r="C5" s="179"/>
      <c r="D5" s="161"/>
      <c r="E5" s="162"/>
      <c r="F5" s="155"/>
      <c r="G5" s="155"/>
      <c r="H5" s="169"/>
      <c r="I5" s="155"/>
    </row>
    <row r="6" spans="1:9" ht="18.75" x14ac:dyDescent="0.2">
      <c r="A6" s="156" t="s">
        <v>60</v>
      </c>
      <c r="B6" s="158">
        <f>Full!G31</f>
        <v>4506</v>
      </c>
      <c r="C6" s="179"/>
      <c r="D6" s="156" t="s">
        <v>60</v>
      </c>
      <c r="E6" s="158">
        <f>Full!G43</f>
        <v>2972</v>
      </c>
      <c r="F6" s="155"/>
      <c r="G6" s="155"/>
      <c r="H6" s="169"/>
      <c r="I6" s="155"/>
    </row>
    <row r="7" spans="1:9" ht="18.75" x14ac:dyDescent="0.2">
      <c r="A7" s="130" t="s">
        <v>59</v>
      </c>
      <c r="B7" s="132">
        <f>Full!F31</f>
        <v>2466</v>
      </c>
      <c r="C7" s="179"/>
      <c r="D7" s="130" t="s">
        <v>59</v>
      </c>
      <c r="E7" s="132">
        <f>Full!F43</f>
        <v>739</v>
      </c>
      <c r="F7" s="155"/>
      <c r="G7" s="155"/>
      <c r="H7" s="169"/>
      <c r="I7" s="155"/>
    </row>
    <row r="8" spans="1:9" ht="18.75" x14ac:dyDescent="0.2">
      <c r="A8" s="130" t="s">
        <v>62</v>
      </c>
      <c r="B8" s="132">
        <f>Full!E31</f>
        <v>6972</v>
      </c>
      <c r="C8" s="179"/>
      <c r="D8" s="130" t="s">
        <v>62</v>
      </c>
      <c r="E8" s="132">
        <f>Full!E43</f>
        <v>3711</v>
      </c>
      <c r="F8" s="155"/>
      <c r="G8" s="155"/>
      <c r="H8" s="169"/>
      <c r="I8" s="155"/>
    </row>
    <row r="9" spans="1:9" ht="18.75" x14ac:dyDescent="0.2">
      <c r="A9" s="180"/>
      <c r="B9" s="181"/>
      <c r="C9" s="179"/>
      <c r="D9" s="180"/>
      <c r="E9" s="181"/>
      <c r="F9" s="155"/>
      <c r="G9" s="155"/>
      <c r="H9" s="169"/>
      <c r="I9" s="155"/>
    </row>
    <row r="10" spans="1:9" ht="18.75" x14ac:dyDescent="0.2">
      <c r="A10" s="156" t="s">
        <v>63</v>
      </c>
      <c r="B10" s="158">
        <f>Full!I31</f>
        <v>7436893</v>
      </c>
      <c r="C10" s="179"/>
      <c r="D10" s="156" t="s">
        <v>63</v>
      </c>
      <c r="E10" s="158">
        <f>Full!I43</f>
        <v>8360217</v>
      </c>
      <c r="F10" s="155"/>
      <c r="G10" s="155"/>
      <c r="H10" s="169"/>
      <c r="I10" s="155"/>
    </row>
    <row r="11" spans="1:9" ht="18.75" x14ac:dyDescent="0.2">
      <c r="A11" s="130" t="s">
        <v>64</v>
      </c>
      <c r="B11" s="132">
        <f>Full!H31</f>
        <v>4350026</v>
      </c>
      <c r="C11" s="179"/>
      <c r="D11" s="130" t="s">
        <v>64</v>
      </c>
      <c r="E11" s="132">
        <f>Full!H43</f>
        <v>1748413</v>
      </c>
      <c r="F11" s="155"/>
      <c r="G11" s="155"/>
      <c r="H11" s="169"/>
      <c r="I11" s="155"/>
    </row>
    <row r="12" spans="1:9" ht="18.75" x14ac:dyDescent="0.2">
      <c r="A12" s="130" t="s">
        <v>65</v>
      </c>
      <c r="B12" s="132">
        <f>Full!K31</f>
        <v>11786919</v>
      </c>
      <c r="C12" s="179"/>
      <c r="D12" s="130" t="s">
        <v>65</v>
      </c>
      <c r="E12" s="132">
        <f>Full!K43</f>
        <v>10108630</v>
      </c>
      <c r="F12" s="155"/>
      <c r="G12" s="155"/>
      <c r="H12" s="169"/>
      <c r="I12" s="155"/>
    </row>
    <row r="13" spans="1:9" ht="18.75" x14ac:dyDescent="0.2">
      <c r="A13" s="182"/>
      <c r="B13" s="183"/>
      <c r="C13" s="179"/>
      <c r="D13" s="182"/>
      <c r="E13" s="184"/>
      <c r="F13" s="155"/>
      <c r="G13" s="155"/>
      <c r="H13" s="169"/>
      <c r="I13" s="155"/>
    </row>
    <row r="14" spans="1:9" ht="18.75" x14ac:dyDescent="0.2">
      <c r="A14" s="138">
        <f>Full!L3</f>
        <v>0</v>
      </c>
      <c r="B14" s="187">
        <f>Full!L31</f>
        <v>0</v>
      </c>
      <c r="C14" s="179"/>
      <c r="D14" s="138">
        <f>Full!L3</f>
        <v>0</v>
      </c>
      <c r="E14" s="187">
        <f>Full!L43</f>
        <v>0</v>
      </c>
      <c r="F14" s="155"/>
      <c r="G14" s="155"/>
      <c r="H14" s="169"/>
      <c r="I14" s="155"/>
    </row>
    <row r="15" spans="1:9" ht="18.75" x14ac:dyDescent="0.2">
      <c r="A15" s="130">
        <f>Full!M3</f>
        <v>0</v>
      </c>
      <c r="B15" s="187">
        <f>Full!M31</f>
        <v>0</v>
      </c>
      <c r="C15" s="179"/>
      <c r="D15" s="130">
        <f>Full!M3</f>
        <v>0</v>
      </c>
      <c r="E15" s="187">
        <f>Full!M43</f>
        <v>0</v>
      </c>
      <c r="F15" s="155"/>
      <c r="G15" s="155"/>
      <c r="H15" s="169"/>
      <c r="I15" s="155"/>
    </row>
    <row r="16" spans="1:9" ht="18.75" x14ac:dyDescent="0.2">
      <c r="A16" s="182"/>
      <c r="B16" s="183"/>
      <c r="C16" s="179"/>
      <c r="D16" s="182"/>
      <c r="E16" s="184"/>
      <c r="F16" s="155"/>
      <c r="G16" s="155"/>
      <c r="H16" s="169"/>
      <c r="I16" s="155"/>
    </row>
    <row r="17" spans="1:9" ht="19.5" thickBot="1" x14ac:dyDescent="0.25">
      <c r="A17" s="144" t="s">
        <v>66</v>
      </c>
      <c r="B17" s="145">
        <f>Full!N31</f>
        <v>1650.4422991566801</v>
      </c>
      <c r="C17" s="179"/>
      <c r="D17" s="144" t="s">
        <v>66</v>
      </c>
      <c r="E17" s="145">
        <f>Full!N43</f>
        <v>2812.9936069986543</v>
      </c>
      <c r="F17" s="155"/>
      <c r="G17" s="155"/>
      <c r="H17" s="169"/>
      <c r="I17" s="155"/>
    </row>
    <row r="18" spans="1:9" ht="19.5" thickBot="1" x14ac:dyDescent="0.35">
      <c r="A18" s="148"/>
      <c r="B18" s="149"/>
      <c r="C18" s="165"/>
      <c r="D18" s="148"/>
      <c r="E18" s="166"/>
      <c r="F18" s="165">
        <v>0</v>
      </c>
      <c r="G18" s="149">
        <v>0</v>
      </c>
      <c r="H18" s="166">
        <v>0</v>
      </c>
      <c r="I18" s="155"/>
    </row>
    <row r="19" spans="1:9" ht="16.5" thickBot="1" x14ac:dyDescent="0.25">
      <c r="A19" s="150" t="s">
        <v>76</v>
      </c>
      <c r="B19" s="151">
        <f>B8+E8</f>
        <v>10683</v>
      </c>
      <c r="C19" s="167"/>
      <c r="D19" s="152" t="s">
        <v>77</v>
      </c>
      <c r="E19" s="168">
        <v>1560</v>
      </c>
      <c r="F19" s="155"/>
      <c r="G19" s="155"/>
      <c r="H19" s="169"/>
      <c r="I19" s="155"/>
    </row>
    <row r="20" spans="1:9" x14ac:dyDescent="0.2">
      <c r="A20" s="154"/>
      <c r="B20" s="155"/>
      <c r="C20" s="154"/>
      <c r="D20" s="154"/>
      <c r="E20" s="169"/>
      <c r="F20" s="155"/>
      <c r="G20" s="155"/>
      <c r="H20" s="169"/>
      <c r="I20" s="155"/>
    </row>
    <row r="21" spans="1:9" x14ac:dyDescent="0.2">
      <c r="A21" s="154"/>
      <c r="B21" s="155"/>
      <c r="C21" s="154"/>
      <c r="D21" s="154"/>
      <c r="E21" s="169"/>
      <c r="F21" s="155"/>
      <c r="G21" s="155"/>
      <c r="H21" s="169"/>
      <c r="I21" s="155"/>
    </row>
    <row r="22" spans="1:9" x14ac:dyDescent="0.2">
      <c r="A22" s="154"/>
      <c r="B22" s="155"/>
      <c r="C22" s="154"/>
      <c r="D22" s="154"/>
      <c r="E22" s="169"/>
      <c r="F22" s="155"/>
      <c r="G22" s="155"/>
      <c r="H22" s="169"/>
      <c r="I22" s="155"/>
    </row>
    <row r="23" spans="1:9" x14ac:dyDescent="0.2">
      <c r="A23" s="154"/>
      <c r="B23" s="155"/>
      <c r="C23" s="154"/>
      <c r="D23" s="154"/>
      <c r="E23" s="169"/>
      <c r="F23" s="155"/>
      <c r="G23" s="155"/>
      <c r="H23" s="169"/>
      <c r="I23" s="155"/>
    </row>
    <row r="24" spans="1:9" x14ac:dyDescent="0.2">
      <c r="A24" s="154"/>
      <c r="B24" s="155"/>
      <c r="C24" s="154"/>
      <c r="D24" s="154"/>
      <c r="E24" s="169"/>
      <c r="F24" s="155"/>
      <c r="G24" s="155"/>
      <c r="H24" s="169"/>
      <c r="I24" s="155"/>
    </row>
    <row r="25" spans="1:9" x14ac:dyDescent="0.2">
      <c r="A25" s="154"/>
      <c r="B25" s="155"/>
      <c r="C25" s="154"/>
      <c r="D25" s="154"/>
      <c r="E25" s="169"/>
      <c r="F25" s="155"/>
      <c r="G25" s="155"/>
      <c r="H25" s="169"/>
      <c r="I25" s="155"/>
    </row>
    <row r="26" spans="1:9" x14ac:dyDescent="0.2">
      <c r="A26" s="154"/>
      <c r="B26" s="155"/>
      <c r="C26" s="154"/>
      <c r="D26" s="154"/>
      <c r="E26" s="169"/>
      <c r="F26" s="155"/>
      <c r="G26" s="155"/>
      <c r="H26" s="169"/>
      <c r="I26" s="155"/>
    </row>
    <row r="27" spans="1:9" x14ac:dyDescent="0.2">
      <c r="A27" s="154"/>
      <c r="B27" s="155"/>
      <c r="C27" s="154"/>
      <c r="D27" s="154"/>
      <c r="E27" s="169"/>
      <c r="F27" s="155"/>
      <c r="G27" s="155"/>
      <c r="H27" s="169"/>
      <c r="I27" s="155"/>
    </row>
    <row r="28" spans="1:9" x14ac:dyDescent="0.2">
      <c r="A28" s="154"/>
      <c r="B28" s="155"/>
      <c r="C28" s="154"/>
      <c r="D28" s="154"/>
      <c r="E28" s="169"/>
      <c r="F28" s="155"/>
      <c r="G28" s="155"/>
      <c r="H28" s="169"/>
      <c r="I28" s="155"/>
    </row>
    <row r="29" spans="1:9" x14ac:dyDescent="0.2">
      <c r="A29" s="154"/>
      <c r="B29" s="155"/>
      <c r="C29" s="154"/>
      <c r="D29" s="154"/>
      <c r="E29" s="169"/>
      <c r="F29" s="155"/>
      <c r="G29" s="155"/>
      <c r="H29" s="169"/>
      <c r="I29" s="155"/>
    </row>
    <row r="30" spans="1:9" x14ac:dyDescent="0.2">
      <c r="A30" s="154"/>
      <c r="B30" s="155"/>
      <c r="C30" s="154"/>
      <c r="D30" s="154"/>
      <c r="E30" s="169"/>
      <c r="F30" s="155"/>
      <c r="G30" s="155"/>
      <c r="H30" s="169"/>
      <c r="I30" s="155"/>
    </row>
    <row r="31" spans="1:9" x14ac:dyDescent="0.2">
      <c r="A31" s="154"/>
      <c r="B31" s="155"/>
      <c r="C31" s="154"/>
      <c r="D31" s="154"/>
      <c r="E31" s="169"/>
      <c r="F31" s="155"/>
      <c r="G31" s="155"/>
      <c r="H31" s="169"/>
      <c r="I31" s="155"/>
    </row>
    <row r="32" spans="1:9" x14ac:dyDescent="0.2">
      <c r="A32" s="154"/>
      <c r="B32" s="155"/>
      <c r="C32" s="154"/>
      <c r="D32" s="154"/>
      <c r="E32" s="169"/>
      <c r="F32" s="155"/>
      <c r="G32" s="155"/>
      <c r="H32" s="169"/>
      <c r="I32" s="155"/>
    </row>
    <row r="33" spans="1:9" x14ac:dyDescent="0.2">
      <c r="A33" s="154"/>
      <c r="B33" s="155"/>
      <c r="C33" s="154"/>
      <c r="D33" s="154"/>
      <c r="E33" s="169"/>
      <c r="F33" s="155"/>
      <c r="G33" s="155"/>
      <c r="H33" s="169"/>
      <c r="I33" s="155"/>
    </row>
    <row r="34" spans="1:9" x14ac:dyDescent="0.2">
      <c r="A34" s="154"/>
      <c r="B34" s="155"/>
      <c r="C34" s="154"/>
      <c r="D34" s="154"/>
      <c r="E34" s="169"/>
      <c r="F34" s="155"/>
      <c r="G34" s="155"/>
      <c r="H34" s="169"/>
      <c r="I34" s="155"/>
    </row>
    <row r="35" spans="1:9" x14ac:dyDescent="0.2">
      <c r="A35" s="154"/>
      <c r="B35" s="155"/>
      <c r="C35" s="154"/>
      <c r="D35" s="154"/>
      <c r="E35" s="169"/>
      <c r="F35" s="155"/>
      <c r="G35" s="155"/>
      <c r="H35" s="169"/>
      <c r="I35" s="155"/>
    </row>
    <row r="36" spans="1:9" x14ac:dyDescent="0.2">
      <c r="A36" s="154"/>
      <c r="B36" s="155"/>
      <c r="C36" s="154"/>
      <c r="D36" s="154"/>
      <c r="E36" s="169"/>
      <c r="F36" s="155"/>
      <c r="G36" s="155"/>
      <c r="H36" s="169"/>
      <c r="I36" s="155"/>
    </row>
    <row r="37" spans="1:9" x14ac:dyDescent="0.2">
      <c r="A37" s="154"/>
      <c r="B37" s="155"/>
      <c r="C37" s="154"/>
      <c r="D37" s="154"/>
      <c r="E37" s="169"/>
      <c r="F37" s="155"/>
      <c r="G37" s="155"/>
      <c r="H37" s="169"/>
      <c r="I37" s="155"/>
    </row>
    <row r="38" spans="1:9" x14ac:dyDescent="0.2">
      <c r="A38" s="154"/>
      <c r="B38" s="155"/>
      <c r="C38" s="154"/>
      <c r="D38" s="154"/>
      <c r="E38" s="169"/>
      <c r="F38" s="155"/>
      <c r="G38" s="155"/>
      <c r="H38" s="169"/>
      <c r="I38" s="155"/>
    </row>
  </sheetData>
  <mergeCells count="4">
    <mergeCell ref="A1:E1"/>
    <mergeCell ref="A4:B4"/>
    <mergeCell ref="D4:E4"/>
    <mergeCell ref="A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workbookViewId="0">
      <selection activeCell="D34" sqref="D34"/>
    </sheetView>
  </sheetViews>
  <sheetFormatPr defaultRowHeight="12.75" x14ac:dyDescent="0.2"/>
  <cols>
    <col min="1" max="1" width="26.140625" style="22" customWidth="1"/>
    <col min="2" max="2" width="15.85546875" customWidth="1"/>
    <col min="3" max="3" width="5.42578125" style="22" customWidth="1"/>
    <col min="4" max="4" width="26.140625" style="22" customWidth="1"/>
    <col min="5" max="5" width="16.28515625" style="27" customWidth="1"/>
    <col min="8" max="8" width="9.140625" style="27"/>
  </cols>
  <sheetData>
    <row r="1" spans="1:6" ht="18.75" thickBot="1" x14ac:dyDescent="0.3">
      <c r="A1" s="230" t="str">
        <f>Full!A2</f>
        <v>2021.01.01-től 2021.12.31-ig</v>
      </c>
      <c r="B1" s="231"/>
      <c r="C1" s="231"/>
      <c r="D1" s="231"/>
      <c r="E1" s="232"/>
      <c r="F1" s="22"/>
    </row>
    <row r="2" spans="1:6" ht="18" x14ac:dyDescent="0.25">
      <c r="A2" s="5"/>
      <c r="B2" s="5"/>
      <c r="C2" s="5"/>
      <c r="D2" s="5"/>
      <c r="E2" s="29"/>
    </row>
    <row r="3" spans="1:6" ht="18.75" thickBot="1" x14ac:dyDescent="0.3">
      <c r="A3" s="5"/>
      <c r="B3" s="5"/>
      <c r="C3" s="5"/>
      <c r="D3" s="5"/>
      <c r="E3" s="29"/>
    </row>
    <row r="4" spans="1:6" ht="36.75" customHeight="1" thickBot="1" x14ac:dyDescent="0.25">
      <c r="A4" s="233" t="s">
        <v>67</v>
      </c>
      <c r="B4" s="234"/>
      <c r="C4" s="23"/>
      <c r="D4" s="233" t="s">
        <v>68</v>
      </c>
      <c r="E4" s="234"/>
    </row>
    <row r="5" spans="1:6" x14ac:dyDescent="0.2">
      <c r="A5" s="15"/>
      <c r="B5" s="6"/>
      <c r="C5" s="23"/>
      <c r="D5" s="15"/>
      <c r="E5" s="28"/>
    </row>
    <row r="6" spans="1:6" ht="18.75" x14ac:dyDescent="0.2">
      <c r="A6" s="16" t="s">
        <v>60</v>
      </c>
      <c r="B6" s="7">
        <f>Full!G19</f>
        <v>1456</v>
      </c>
      <c r="C6" s="23"/>
      <c r="D6" s="16" t="s">
        <v>60</v>
      </c>
      <c r="E6" s="7">
        <f>Full!G22</f>
        <v>3366</v>
      </c>
    </row>
    <row r="7" spans="1:6" ht="18.75" x14ac:dyDescent="0.2">
      <c r="A7" s="17" t="s">
        <v>59</v>
      </c>
      <c r="B7" s="8">
        <f>Full!F19</f>
        <v>172</v>
      </c>
      <c r="C7" s="23"/>
      <c r="D7" s="17" t="s">
        <v>59</v>
      </c>
      <c r="E7" s="8">
        <f>Full!F22</f>
        <v>137</v>
      </c>
    </row>
    <row r="8" spans="1:6" ht="18.75" x14ac:dyDescent="0.2">
      <c r="A8" s="17" t="s">
        <v>62</v>
      </c>
      <c r="B8" s="8">
        <f>Full!E19</f>
        <v>1628</v>
      </c>
      <c r="C8" s="23"/>
      <c r="D8" s="17" t="s">
        <v>62</v>
      </c>
      <c r="E8" s="8">
        <f>Full!E22</f>
        <v>3503</v>
      </c>
    </row>
    <row r="9" spans="1:6" ht="18.75" x14ac:dyDescent="0.2">
      <c r="A9" s="17"/>
      <c r="B9" s="8"/>
      <c r="C9" s="23"/>
      <c r="D9" s="17"/>
      <c r="E9" s="8"/>
    </row>
    <row r="10" spans="1:6" ht="18.75" x14ac:dyDescent="0.2">
      <c r="A10" s="16" t="s">
        <v>63</v>
      </c>
      <c r="B10" s="7">
        <f>Full!I19</f>
        <v>4967294</v>
      </c>
      <c r="C10" s="23"/>
      <c r="D10" s="16" t="s">
        <v>63</v>
      </c>
      <c r="E10" s="7">
        <f>Full!I22</f>
        <v>6003859</v>
      </c>
    </row>
    <row r="11" spans="1:6" ht="18.75" x14ac:dyDescent="0.2">
      <c r="A11" s="17" t="s">
        <v>64</v>
      </c>
      <c r="B11" s="8">
        <f>Full!H19</f>
        <v>793297</v>
      </c>
      <c r="C11" s="23"/>
      <c r="D11" s="17" t="s">
        <v>64</v>
      </c>
      <c r="E11" s="8">
        <f>Full!H22</f>
        <v>531710</v>
      </c>
    </row>
    <row r="12" spans="1:6" ht="18.75" x14ac:dyDescent="0.2">
      <c r="A12" s="17" t="s">
        <v>65</v>
      </c>
      <c r="B12" s="8">
        <f>Full!K19</f>
        <v>5760591</v>
      </c>
      <c r="C12" s="23"/>
      <c r="D12" s="17" t="s">
        <v>65</v>
      </c>
      <c r="E12" s="8">
        <f>Full!K22</f>
        <v>6535569</v>
      </c>
    </row>
    <row r="13" spans="1:6" x14ac:dyDescent="0.2">
      <c r="A13" s="18"/>
      <c r="B13" s="9"/>
      <c r="C13" s="23"/>
      <c r="D13" s="18"/>
      <c r="E13" s="25"/>
    </row>
    <row r="14" spans="1:6" ht="18.75" x14ac:dyDescent="0.2">
      <c r="A14" s="17">
        <f>Full!M3</f>
        <v>0</v>
      </c>
      <c r="B14" s="8">
        <f>Full!M19</f>
        <v>0</v>
      </c>
      <c r="C14" s="23"/>
      <c r="D14" s="19">
        <f>Full!M3</f>
        <v>0</v>
      </c>
      <c r="E14" s="8">
        <f>Full!M22</f>
        <v>0</v>
      </c>
    </row>
    <row r="15" spans="1:6" x14ac:dyDescent="0.2">
      <c r="A15" s="18"/>
      <c r="B15" s="9"/>
      <c r="C15" s="23"/>
      <c r="D15" s="18"/>
      <c r="E15" s="25"/>
    </row>
    <row r="16" spans="1:6" ht="18.75" thickBot="1" x14ac:dyDescent="0.25">
      <c r="A16" s="20" t="s">
        <v>66</v>
      </c>
      <c r="B16" s="10">
        <f>Full!N19</f>
        <v>3411.6030219780218</v>
      </c>
      <c r="C16" s="23"/>
      <c r="D16" s="20" t="s">
        <v>66</v>
      </c>
      <c r="E16" s="10">
        <f>Full!N22</f>
        <v>1783.6776589423648</v>
      </c>
    </row>
  </sheetData>
  <mergeCells count="3">
    <mergeCell ref="A1:E1"/>
    <mergeCell ref="A4:B4"/>
    <mergeCell ref="D4:E4"/>
  </mergeCells>
  <phoneticPr fontId="1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"/>
  <sheetViews>
    <sheetView workbookViewId="0">
      <selection sqref="A1:F17"/>
    </sheetView>
  </sheetViews>
  <sheetFormatPr defaultRowHeight="12.75" x14ac:dyDescent="0.2"/>
  <cols>
    <col min="1" max="1" width="9.140625" style="22"/>
    <col min="3" max="4" width="9.140625" style="22"/>
    <col min="5" max="5" width="9.140625" style="27"/>
    <col min="8" max="8" width="9.140625" style="27"/>
  </cols>
  <sheetData>
    <row r="1" spans="2:6" x14ac:dyDescent="0.2">
      <c r="B1" s="22"/>
      <c r="F1" s="22"/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"/>
  <sheetViews>
    <sheetView workbookViewId="0">
      <selection sqref="A1:F17"/>
    </sheetView>
  </sheetViews>
  <sheetFormatPr defaultRowHeight="12.75" x14ac:dyDescent="0.2"/>
  <cols>
    <col min="1" max="1" width="9.140625" style="22"/>
    <col min="3" max="4" width="9.140625" style="22"/>
    <col min="5" max="5" width="9.140625" style="27"/>
    <col min="8" max="8" width="9.140625" style="27"/>
  </cols>
  <sheetData>
    <row r="1" spans="2:6" x14ac:dyDescent="0.2">
      <c r="B1" s="22"/>
      <c r="F1" s="22"/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9"/>
  <sheetViews>
    <sheetView workbookViewId="0">
      <selection activeCell="B2" sqref="B2:M9"/>
    </sheetView>
  </sheetViews>
  <sheetFormatPr defaultRowHeight="12.75" x14ac:dyDescent="0.2"/>
  <cols>
    <col min="4" max="4" width="10.140625" bestFit="1" customWidth="1"/>
    <col min="7" max="7" width="11.7109375" customWidth="1"/>
    <col min="11" max="12" width="10.140625" bestFit="1" customWidth="1"/>
  </cols>
  <sheetData>
    <row r="2" spans="2:13" ht="13.5" thickBot="1" x14ac:dyDescent="0.25">
      <c r="B2" s="235" t="s">
        <v>73</v>
      </c>
      <c r="C2" s="236"/>
      <c r="D2" s="4">
        <v>11392094</v>
      </c>
    </row>
    <row r="3" spans="2:13" ht="13.5" thickBot="1" x14ac:dyDescent="0.25">
      <c r="B3" s="235" t="s">
        <v>78</v>
      </c>
      <c r="C3" s="236"/>
      <c r="D3" s="4">
        <v>14086257</v>
      </c>
    </row>
    <row r="4" spans="2:13" ht="13.5" thickBot="1" x14ac:dyDescent="0.25">
      <c r="B4" s="235" t="s">
        <v>79</v>
      </c>
      <c r="C4" s="236"/>
      <c r="D4" s="11">
        <v>14879205</v>
      </c>
    </row>
    <row r="6" spans="2:13" ht="13.5" thickBot="1" x14ac:dyDescent="0.25">
      <c r="B6" t="s">
        <v>80</v>
      </c>
      <c r="G6" s="4">
        <f>D3*0.7</f>
        <v>9860379.8999999985</v>
      </c>
      <c r="H6" s="12" t="s">
        <v>83</v>
      </c>
      <c r="L6" s="4">
        <v>14790570</v>
      </c>
      <c r="M6" t="s">
        <v>84</v>
      </c>
    </row>
    <row r="7" spans="2:13" x14ac:dyDescent="0.2">
      <c r="B7" t="s">
        <v>81</v>
      </c>
    </row>
    <row r="8" spans="2:13" x14ac:dyDescent="0.2">
      <c r="B8" t="s">
        <v>82</v>
      </c>
    </row>
    <row r="9" spans="2:13" ht="13.5" thickBot="1" x14ac:dyDescent="0.25">
      <c r="B9" t="s">
        <v>85</v>
      </c>
      <c r="D9" s="4">
        <v>18307881</v>
      </c>
      <c r="E9" t="s">
        <v>86</v>
      </c>
      <c r="K9" s="4">
        <f>D2*1.46</f>
        <v>16632457.24</v>
      </c>
    </row>
  </sheetData>
  <mergeCells count="3">
    <mergeCell ref="B2:C2"/>
    <mergeCell ref="B3:C3"/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Full</vt:lpstr>
      <vt:lpstr>Seb</vt:lpstr>
      <vt:lpstr>Bel</vt:lpstr>
      <vt:lpstr>Tüdő</vt:lpstr>
      <vt:lpstr>Diag</vt:lpstr>
      <vt:lpstr>Kardio</vt:lpstr>
      <vt:lpstr>Onkológia</vt:lpstr>
      <vt:lpstr>Audio - Ofg</vt:lpstr>
      <vt:lpstr>TVK után</vt:lpstr>
    </vt:vector>
  </TitlesOfParts>
  <Company>Komlói Kórház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Petre Gábor</dc:creator>
  <cp:lastModifiedBy>Microsoft</cp:lastModifiedBy>
  <cp:lastPrinted>2020-09-16T10:21:54Z</cp:lastPrinted>
  <dcterms:created xsi:type="dcterms:W3CDTF">2008-01-21T06:43:20Z</dcterms:created>
  <dcterms:modified xsi:type="dcterms:W3CDTF">2022-01-10T09:09:19Z</dcterms:modified>
</cp:coreProperties>
</file>